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Комите, стройка" sheetId="5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8" i="5" l="1"/>
  <c r="F28" i="5"/>
  <c r="K18" i="5"/>
  <c r="K16" i="5"/>
  <c r="F31" i="5"/>
  <c r="F32" i="5" s="1"/>
  <c r="F33" i="5" s="1"/>
  <c r="E32" i="5"/>
  <c r="E33" i="5" s="1"/>
  <c r="G32" i="5"/>
  <c r="H32" i="5"/>
  <c r="I32" i="5"/>
  <c r="I33" i="5" s="1"/>
  <c r="J32" i="5"/>
  <c r="J33" i="5" s="1"/>
  <c r="D32" i="5"/>
  <c r="D33" i="5" s="1"/>
  <c r="G33" i="5"/>
  <c r="H33" i="5"/>
  <c r="E31" i="5"/>
  <c r="G31" i="5"/>
  <c r="H31" i="5"/>
  <c r="I31" i="5"/>
  <c r="J31" i="5"/>
  <c r="K31" i="5"/>
  <c r="K32" i="5" s="1"/>
  <c r="D31" i="5"/>
  <c r="E18" i="5"/>
  <c r="J18" i="5"/>
  <c r="K22" i="5"/>
  <c r="J22" i="5"/>
  <c r="F22" i="5"/>
  <c r="E22" i="5"/>
  <c r="K23" i="5"/>
  <c r="J23" i="5"/>
  <c r="F23" i="5"/>
  <c r="E23" i="5"/>
  <c r="J16" i="5"/>
  <c r="F16" i="5"/>
  <c r="E16" i="5"/>
  <c r="K26" i="5"/>
  <c r="J26" i="5"/>
  <c r="F26" i="5"/>
  <c r="E26" i="5"/>
  <c r="K15" i="5"/>
  <c r="J15" i="5"/>
  <c r="F15" i="5"/>
  <c r="E15" i="5"/>
  <c r="F21" i="5"/>
  <c r="E21" i="5"/>
  <c r="I16" i="5"/>
  <c r="D16" i="5"/>
  <c r="K13" i="5"/>
  <c r="J13" i="5"/>
  <c r="F13" i="5"/>
  <c r="E13" i="5"/>
  <c r="K25" i="5"/>
  <c r="J25" i="5"/>
  <c r="F25" i="5"/>
  <c r="E25" i="5"/>
  <c r="K30" i="5"/>
  <c r="J30" i="5"/>
  <c r="F30" i="5"/>
  <c r="E30" i="5"/>
  <c r="K19" i="5"/>
  <c r="J19" i="5"/>
  <c r="F19" i="5"/>
  <c r="E19" i="5"/>
  <c r="K28" i="5"/>
  <c r="J28" i="5"/>
  <c r="E28" i="5"/>
  <c r="K33" i="5" l="1"/>
</calcChain>
</file>

<file path=xl/sharedStrings.xml><?xml version="1.0" encoding="utf-8"?>
<sst xmlns="http://schemas.openxmlformats.org/spreadsheetml/2006/main" count="39" uniqueCount="34">
  <si>
    <t>N п/п</t>
  </si>
  <si>
    <t>Наименование муниципального образования</t>
  </si>
  <si>
    <t>Фактическое финансирование</t>
  </si>
  <si>
    <t>Федеральный бюджет</t>
  </si>
  <si>
    <t>Областной бюджет</t>
  </si>
  <si>
    <t>Местные бюджеты</t>
  </si>
  <si>
    <t>Прочие источники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</si>
  <si>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</si>
  <si>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</si>
  <si>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</si>
  <si>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</si>
  <si>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</si>
  <si>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</si>
  <si>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</si>
  <si>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</si>
  <si>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</si>
  <si>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</si>
  <si>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</si>
  <si>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</si>
  <si>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</si>
  <si>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</si>
  <si>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</si>
  <si>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</si>
  <si>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</si>
  <si>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муниципальный район</t>
  </si>
  <si>
    <t>Общеобластные расходы</t>
  </si>
  <si>
    <t>Всего по государственной программе</t>
  </si>
  <si>
    <t xml:space="preserve">Информация
о территориальной структуре финансирования государственной программы
 (за счет средств всех источников)
</t>
  </si>
  <si>
    <r>
      <t xml:space="preserve">Наименование государственной программы:   </t>
    </r>
    <r>
      <rPr>
        <u/>
        <sz val="11"/>
        <color theme="1"/>
        <rFont val="Calibri"/>
        <family val="2"/>
        <charset val="204"/>
        <scheme val="minor"/>
      </rPr>
      <t>Современное образование Ленинградской области</t>
    </r>
  </si>
  <si>
    <r>
      <t xml:space="preserve">Ответственный исполнитель: </t>
    </r>
    <r>
      <rPr>
        <u/>
        <sz val="11"/>
        <color theme="1"/>
        <rFont val="Calibri"/>
        <family val="2"/>
        <charset val="204"/>
        <scheme val="minor"/>
      </rPr>
      <t>комитет общего и профессионального образования Ленинградской области</t>
    </r>
  </si>
  <si>
    <t>Приложение 4</t>
  </si>
  <si>
    <t>всего</t>
  </si>
  <si>
    <t>План на 2021 год</t>
  </si>
  <si>
    <t>стройка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</si>
</sst>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4" fontId="0" fillId="2" borderId="7" xfId="0" applyNumberForma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pane ySplit="12" topLeftCell="A16" activePane="bottomLeft" state="frozen"/>
      <selection pane="bottomLeft" activeCell="O25" sqref="O25"/>
    </sheetView>
  </sheetViews>
  <sheetFormatPr defaultRowHeight="15" x14ac:dyDescent="0.25"/>
  <cols>
    <col min="1" max="1" width="5.5703125" customWidth="1"/>
    <col min="2" max="2" width="17.28515625" customWidth="1"/>
    <col min="3" max="3" width="17.28515625" style="9" hidden="1" customWidth="1"/>
    <col min="4" max="4" width="13.7109375" customWidth="1"/>
    <col min="5" max="5" width="18" customWidth="1"/>
    <col min="6" max="6" width="11.5703125" style="4" customWidth="1"/>
    <col min="8" max="8" width="16.28515625" hidden="1" customWidth="1"/>
    <col min="9" max="9" width="11.7109375" customWidth="1"/>
    <col min="10" max="10" width="17" customWidth="1"/>
    <col min="11" max="11" width="11.140625" style="4" customWidth="1"/>
    <col min="14" max="14" width="10.85546875" customWidth="1"/>
    <col min="15" max="15" width="12" customWidth="1"/>
  </cols>
  <sheetData>
    <row r="1" spans="1:15" x14ac:dyDescent="0.25">
      <c r="K1" s="21" t="s">
        <v>30</v>
      </c>
      <c r="L1" s="21"/>
    </row>
    <row r="2" spans="1:15" ht="1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5" ht="26.25" hidden="1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7" spans="1:15" ht="22.5" customHeight="1" x14ac:dyDescent="0.2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5" ht="18.75" customHeight="1" x14ac:dyDescent="0.25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5" ht="15.75" thickBot="1" x14ac:dyDescent="0.3"/>
    <row r="10" spans="1:15" ht="22.5" customHeight="1" thickBot="1" x14ac:dyDescent="0.3">
      <c r="A10" s="24" t="s">
        <v>0</v>
      </c>
      <c r="B10" s="24" t="s">
        <v>1</v>
      </c>
      <c r="C10" s="29" t="s">
        <v>31</v>
      </c>
      <c r="D10" s="26" t="s">
        <v>32</v>
      </c>
      <c r="E10" s="27"/>
      <c r="F10" s="27"/>
      <c r="G10" s="28"/>
      <c r="H10" s="24" t="s">
        <v>31</v>
      </c>
      <c r="I10" s="26" t="s">
        <v>2</v>
      </c>
      <c r="J10" s="27"/>
      <c r="K10" s="27"/>
      <c r="L10" s="28"/>
      <c r="O10" t="s">
        <v>33</v>
      </c>
    </row>
    <row r="11" spans="1:15" ht="29.25" customHeight="1" thickBot="1" x14ac:dyDescent="0.3">
      <c r="A11" s="25"/>
      <c r="B11" s="25"/>
      <c r="C11" s="30"/>
      <c r="D11" s="1" t="s">
        <v>3</v>
      </c>
      <c r="E11" s="1" t="s">
        <v>4</v>
      </c>
      <c r="F11" s="3" t="s">
        <v>5</v>
      </c>
      <c r="G11" s="1" t="s">
        <v>6</v>
      </c>
      <c r="H11" s="25"/>
      <c r="I11" s="1" t="s">
        <v>3</v>
      </c>
      <c r="J11" s="1" t="s">
        <v>4</v>
      </c>
      <c r="K11" s="3" t="s">
        <v>5</v>
      </c>
      <c r="L11" s="1" t="s">
        <v>6</v>
      </c>
    </row>
    <row r="12" spans="1:15" x14ac:dyDescent="0.25">
      <c r="A12" s="5">
        <v>1</v>
      </c>
      <c r="B12" s="6">
        <v>2</v>
      </c>
      <c r="C12" s="10"/>
      <c r="D12" s="6">
        <v>3</v>
      </c>
      <c r="E12" s="6">
        <v>4</v>
      </c>
      <c r="F12" s="10">
        <v>5</v>
      </c>
      <c r="G12" s="6">
        <v>6</v>
      </c>
      <c r="H12" s="6"/>
      <c r="I12" s="6">
        <v>7</v>
      </c>
      <c r="J12" s="6">
        <v>8</v>
      </c>
      <c r="K12" s="10">
        <v>9</v>
      </c>
      <c r="L12" s="6">
        <v>10</v>
      </c>
    </row>
    <row r="13" spans="1:15" s="15" customFormat="1" ht="18" customHeight="1" x14ac:dyDescent="0.25">
      <c r="A13" s="12">
        <v>1</v>
      </c>
      <c r="B13" s="13" t="s">
        <v>7</v>
      </c>
      <c r="C13" s="14">
        <v>708750.44</v>
      </c>
      <c r="D13" s="31">
        <v>26530.58</v>
      </c>
      <c r="E13" s="31">
        <f>699137.59+88995.4</f>
        <v>788132.99</v>
      </c>
      <c r="F13" s="32">
        <f>3999.44+7738.8</f>
        <v>11738.24</v>
      </c>
      <c r="G13" s="33"/>
      <c r="H13" s="31">
        <v>695852.82</v>
      </c>
      <c r="I13" s="31">
        <v>25527.22</v>
      </c>
      <c r="J13" s="31">
        <f>680478.44+9487</f>
        <v>689965.44</v>
      </c>
      <c r="K13" s="32">
        <f>2653.31+824.96</f>
        <v>3478.27</v>
      </c>
      <c r="L13" s="12"/>
      <c r="N13" s="16"/>
    </row>
    <row r="14" spans="1:15" s="15" customFormat="1" ht="18" customHeight="1" x14ac:dyDescent="0.25">
      <c r="A14" s="12">
        <v>2</v>
      </c>
      <c r="B14" s="13" t="s">
        <v>8</v>
      </c>
      <c r="C14" s="14">
        <v>832404.21</v>
      </c>
      <c r="D14" s="31">
        <v>32308.53</v>
      </c>
      <c r="E14" s="31">
        <v>957137.79</v>
      </c>
      <c r="F14" s="32">
        <v>32350.54</v>
      </c>
      <c r="G14" s="33"/>
      <c r="H14" s="31">
        <v>706044.4</v>
      </c>
      <c r="I14" s="31">
        <v>30107.99</v>
      </c>
      <c r="J14" s="31">
        <v>905420.69</v>
      </c>
      <c r="K14" s="32">
        <v>29705.72</v>
      </c>
      <c r="L14" s="12"/>
      <c r="N14" s="17"/>
    </row>
    <row r="15" spans="1:15" s="15" customFormat="1" ht="18" customHeight="1" x14ac:dyDescent="0.25">
      <c r="A15" s="12">
        <v>3</v>
      </c>
      <c r="B15" s="13" t="s">
        <v>9</v>
      </c>
      <c r="C15" s="14">
        <v>1355595.56</v>
      </c>
      <c r="D15" s="31">
        <v>93929.5</v>
      </c>
      <c r="E15" s="31">
        <f>1475054.7+282500</f>
        <v>1757554.7</v>
      </c>
      <c r="F15" s="32">
        <f>22759.35+49314</f>
        <v>72073.350000000006</v>
      </c>
      <c r="G15" s="33"/>
      <c r="H15" s="31">
        <v>1301008.5</v>
      </c>
      <c r="I15" s="31">
        <v>91046.04</v>
      </c>
      <c r="J15" s="31">
        <f>1458912.98+282500</f>
        <v>1741412.98</v>
      </c>
      <c r="K15" s="32">
        <f>22677.81+49314</f>
        <v>71991.81</v>
      </c>
      <c r="L15" s="12"/>
      <c r="N15" s="16"/>
    </row>
    <row r="16" spans="1:15" s="15" customFormat="1" ht="18" customHeight="1" x14ac:dyDescent="0.25">
      <c r="A16" s="12">
        <v>4</v>
      </c>
      <c r="B16" s="13" t="s">
        <v>10</v>
      </c>
      <c r="C16" s="14">
        <v>6066014.6100000003</v>
      </c>
      <c r="D16" s="31">
        <f>272030.54+77968.4</f>
        <v>349998.93999999994</v>
      </c>
      <c r="E16" s="31">
        <f>6583033.34+71583.4+147361.8+118085.7+54085.86+469586.1</f>
        <v>7443736.2000000002</v>
      </c>
      <c r="F16" s="32">
        <f>13203.34+6220.7+12814.07+10268.3+11482.98+81577.8</f>
        <v>135567.19</v>
      </c>
      <c r="G16" s="33"/>
      <c r="H16" s="31">
        <v>6056223.5599999996</v>
      </c>
      <c r="I16" s="31">
        <f>258337.24+77968.4</f>
        <v>336305.64</v>
      </c>
      <c r="J16" s="31">
        <f>6533742.13+71538.5+147361.8+118085.7+54085.9+450842.8</f>
        <v>7375656.8300000001</v>
      </c>
      <c r="K16" s="32">
        <f>12743.04+6220.7+12814+10268.3+11482.98+81674.5</f>
        <v>135203.52000000002</v>
      </c>
      <c r="L16" s="12"/>
      <c r="N16" s="16"/>
    </row>
    <row r="17" spans="1:14" s="15" customFormat="1" ht="18" customHeight="1" x14ac:dyDescent="0.25">
      <c r="A17" s="12">
        <v>5</v>
      </c>
      <c r="B17" s="13" t="s">
        <v>11</v>
      </c>
      <c r="C17" s="14">
        <v>2853839.33</v>
      </c>
      <c r="D17" s="31">
        <v>114478.11</v>
      </c>
      <c r="E17" s="31">
        <v>3052612.4</v>
      </c>
      <c r="F17" s="32">
        <v>21491</v>
      </c>
      <c r="G17" s="33"/>
      <c r="H17" s="31">
        <v>2789416.25</v>
      </c>
      <c r="I17" s="31">
        <v>109990.67</v>
      </c>
      <c r="J17" s="31">
        <v>3032556.31</v>
      </c>
      <c r="K17" s="32">
        <v>20436.36</v>
      </c>
      <c r="L17" s="12"/>
      <c r="N17" s="16"/>
    </row>
    <row r="18" spans="1:14" s="15" customFormat="1" ht="18" customHeight="1" x14ac:dyDescent="0.25">
      <c r="A18" s="12">
        <v>6</v>
      </c>
      <c r="B18" s="13" t="s">
        <v>12</v>
      </c>
      <c r="C18" s="14">
        <v>3295734.01</v>
      </c>
      <c r="D18" s="31">
        <v>126669.8</v>
      </c>
      <c r="E18" s="31">
        <f>3684046.27+132889</f>
        <v>3816935.27</v>
      </c>
      <c r="F18" s="32">
        <f>74686.35+11555.6-28372.2</f>
        <v>57869.750000000015</v>
      </c>
      <c r="G18" s="33"/>
      <c r="H18" s="31">
        <v>3213974.32</v>
      </c>
      <c r="I18" s="31">
        <v>118210.1</v>
      </c>
      <c r="J18" s="31">
        <f>3570688.68+132889</f>
        <v>3703577.68</v>
      </c>
      <c r="K18" s="32">
        <f>16725.69+13430.06+2034.57</f>
        <v>32190.32</v>
      </c>
      <c r="L18" s="12"/>
      <c r="N18" s="16"/>
    </row>
    <row r="19" spans="1:14" s="15" customFormat="1" ht="18" customHeight="1" x14ac:dyDescent="0.25">
      <c r="A19" s="12">
        <v>7</v>
      </c>
      <c r="B19" s="13" t="s">
        <v>13</v>
      </c>
      <c r="C19" s="14">
        <v>1055379.25</v>
      </c>
      <c r="D19" s="31">
        <v>49855.33</v>
      </c>
      <c r="E19" s="31">
        <f>1153367.76+171491</f>
        <v>1324858.76</v>
      </c>
      <c r="F19" s="32">
        <f>3302.69+18844</f>
        <v>22146.69</v>
      </c>
      <c r="G19" s="33"/>
      <c r="H19" s="31">
        <v>1055379.25</v>
      </c>
      <c r="I19" s="31">
        <v>47660.94</v>
      </c>
      <c r="J19" s="31">
        <f>1138560.18+152325.51</f>
        <v>1290885.69</v>
      </c>
      <c r="K19" s="32">
        <f>3265.1+19807.92</f>
        <v>23073.019999999997</v>
      </c>
      <c r="L19" s="12"/>
      <c r="N19" s="16"/>
    </row>
    <row r="20" spans="1:14" s="15" customFormat="1" ht="18" customHeight="1" x14ac:dyDescent="0.25">
      <c r="A20" s="12">
        <v>8</v>
      </c>
      <c r="B20" s="13" t="s">
        <v>14</v>
      </c>
      <c r="C20" s="14">
        <v>1120118.8</v>
      </c>
      <c r="D20" s="31">
        <v>44098</v>
      </c>
      <c r="E20" s="31">
        <v>1172969.3999999999</v>
      </c>
      <c r="F20" s="32">
        <v>11251.39</v>
      </c>
      <c r="G20" s="33"/>
      <c r="H20" s="31">
        <v>1120083.22</v>
      </c>
      <c r="I20" s="31">
        <v>40344.699999999997</v>
      </c>
      <c r="J20" s="31">
        <v>1162390.54</v>
      </c>
      <c r="K20" s="32">
        <v>10827.24</v>
      </c>
      <c r="L20" s="12"/>
      <c r="N20" s="16"/>
    </row>
    <row r="21" spans="1:14" s="15" customFormat="1" ht="18" customHeight="1" x14ac:dyDescent="0.25">
      <c r="A21" s="12">
        <v>9</v>
      </c>
      <c r="B21" s="13" t="s">
        <v>15</v>
      </c>
      <c r="C21" s="14">
        <v>1657342.67</v>
      </c>
      <c r="D21" s="31">
        <v>56575.360000000001</v>
      </c>
      <c r="E21" s="31">
        <f>1795982.64+17204</f>
        <v>1813186.64</v>
      </c>
      <c r="F21" s="32">
        <f>13404.91+1496</f>
        <v>14900.91</v>
      </c>
      <c r="G21" s="33"/>
      <c r="H21" s="31">
        <v>1579414.89</v>
      </c>
      <c r="I21" s="31">
        <v>51982.13</v>
      </c>
      <c r="J21" s="31">
        <v>1759522.69</v>
      </c>
      <c r="K21" s="32">
        <v>13404.91</v>
      </c>
      <c r="L21" s="12"/>
      <c r="N21" s="16"/>
    </row>
    <row r="22" spans="1:14" s="15" customFormat="1" ht="18" customHeight="1" x14ac:dyDescent="0.25">
      <c r="A22" s="12">
        <v>10</v>
      </c>
      <c r="B22" s="13" t="s">
        <v>16</v>
      </c>
      <c r="C22" s="14">
        <v>550989.1</v>
      </c>
      <c r="D22" s="31">
        <v>19422.3</v>
      </c>
      <c r="E22" s="31">
        <f>530954.22+140219</f>
        <v>671173.22</v>
      </c>
      <c r="F22" s="32">
        <f>5493.05+22823</f>
        <v>28316.05</v>
      </c>
      <c r="G22" s="33"/>
      <c r="H22" s="31">
        <v>511714.41</v>
      </c>
      <c r="I22" s="31">
        <v>18563.509999999998</v>
      </c>
      <c r="J22" s="31">
        <f>505771.2+70419.54</f>
        <v>576190.74</v>
      </c>
      <c r="K22" s="32">
        <f>2530.65+5183.69</f>
        <v>7714.34</v>
      </c>
      <c r="L22" s="12"/>
      <c r="N22" s="16"/>
    </row>
    <row r="23" spans="1:14" s="15" customFormat="1" ht="18" customHeight="1" x14ac:dyDescent="0.25">
      <c r="A23" s="12">
        <v>11</v>
      </c>
      <c r="B23" s="13" t="s">
        <v>17</v>
      </c>
      <c r="C23" s="14">
        <v>1045824.71</v>
      </c>
      <c r="D23" s="31">
        <v>44525.81</v>
      </c>
      <c r="E23" s="31">
        <f>1215382.85+317400</f>
        <v>1532782.85</v>
      </c>
      <c r="F23" s="32">
        <f>9114.21+27600</f>
        <v>36714.21</v>
      </c>
      <c r="G23" s="33"/>
      <c r="H23" s="31">
        <v>998289.44</v>
      </c>
      <c r="I23" s="31">
        <v>44525.73</v>
      </c>
      <c r="J23" s="31">
        <f>1207426.36+317400</f>
        <v>1524826.36</v>
      </c>
      <c r="K23" s="32">
        <f>8931.89+27600</f>
        <v>36531.89</v>
      </c>
      <c r="L23" s="12"/>
      <c r="N23" s="16"/>
    </row>
    <row r="24" spans="1:14" s="20" customFormat="1" ht="18" customHeight="1" x14ac:dyDescent="0.25">
      <c r="A24" s="18">
        <v>12</v>
      </c>
      <c r="B24" s="19" t="s">
        <v>18</v>
      </c>
      <c r="C24" s="14">
        <v>982232.99</v>
      </c>
      <c r="D24" s="32">
        <v>41304.35</v>
      </c>
      <c r="E24" s="31">
        <v>1153133.3999999999</v>
      </c>
      <c r="F24" s="32">
        <v>13131.61</v>
      </c>
      <c r="G24" s="34"/>
      <c r="H24" s="32">
        <v>931394.22</v>
      </c>
      <c r="I24" s="32">
        <v>39321.67</v>
      </c>
      <c r="J24" s="31">
        <v>1128614.57</v>
      </c>
      <c r="K24" s="32">
        <v>13126.81</v>
      </c>
      <c r="L24" s="18"/>
      <c r="N24" s="16"/>
    </row>
    <row r="25" spans="1:14" s="15" customFormat="1" ht="18" customHeight="1" x14ac:dyDescent="0.25">
      <c r="A25" s="12">
        <v>13</v>
      </c>
      <c r="B25" s="13" t="s">
        <v>19</v>
      </c>
      <c r="C25" s="14">
        <v>448271.02</v>
      </c>
      <c r="D25" s="31">
        <v>18450.330000000002</v>
      </c>
      <c r="E25" s="31">
        <f>480337.89+106243</f>
        <v>586580.89</v>
      </c>
      <c r="F25" s="32">
        <f>3441.83+11596</f>
        <v>15037.83</v>
      </c>
      <c r="G25" s="33"/>
      <c r="H25" s="31">
        <v>446891.55</v>
      </c>
      <c r="I25" s="31">
        <v>16693.240000000002</v>
      </c>
      <c r="J25" s="31">
        <f>466449.18+105255.88</f>
        <v>571705.06000000006</v>
      </c>
      <c r="K25" s="32">
        <f>3158.66+11486.84</f>
        <v>14645.5</v>
      </c>
      <c r="L25" s="12"/>
      <c r="N25" s="16"/>
    </row>
    <row r="26" spans="1:14" s="15" customFormat="1" ht="18" customHeight="1" x14ac:dyDescent="0.25">
      <c r="A26" s="12">
        <v>14</v>
      </c>
      <c r="B26" s="13" t="s">
        <v>20</v>
      </c>
      <c r="C26" s="14">
        <v>919889.73</v>
      </c>
      <c r="D26" s="31">
        <v>36030</v>
      </c>
      <c r="E26" s="31">
        <f>1081475.46+247323.7</f>
        <v>1328799.1599999999</v>
      </c>
      <c r="F26" s="32">
        <f>15398.05+43166.9</f>
        <v>58564.95</v>
      </c>
      <c r="G26" s="33"/>
      <c r="H26" s="31">
        <v>860613.7</v>
      </c>
      <c r="I26" s="31">
        <v>33754.980000000003</v>
      </c>
      <c r="J26" s="31">
        <f>1062427.21+247323.7</f>
        <v>1309750.9099999999</v>
      </c>
      <c r="K26" s="32">
        <f>13978.17+43283.5</f>
        <v>57261.67</v>
      </c>
      <c r="L26" s="12"/>
      <c r="N26" s="16"/>
    </row>
    <row r="27" spans="1:14" s="15" customFormat="1" ht="18" customHeight="1" x14ac:dyDescent="0.25">
      <c r="A27" s="12">
        <v>15</v>
      </c>
      <c r="B27" s="13" t="s">
        <v>21</v>
      </c>
      <c r="C27" s="14">
        <v>610649.55000000005</v>
      </c>
      <c r="D27" s="31">
        <v>23436.28</v>
      </c>
      <c r="E27" s="31">
        <v>614838.14</v>
      </c>
      <c r="F27" s="32">
        <v>3482.69</v>
      </c>
      <c r="G27" s="33"/>
      <c r="H27" s="31">
        <v>603970.74</v>
      </c>
      <c r="I27" s="31">
        <v>22326.66</v>
      </c>
      <c r="J27" s="31">
        <v>603955.62</v>
      </c>
      <c r="K27" s="32">
        <v>3254.47</v>
      </c>
      <c r="L27" s="12"/>
      <c r="N27" s="16"/>
    </row>
    <row r="28" spans="1:14" s="15" customFormat="1" ht="18" customHeight="1" x14ac:dyDescent="0.25">
      <c r="A28" s="12">
        <v>16</v>
      </c>
      <c r="B28" s="13" t="s">
        <v>22</v>
      </c>
      <c r="C28" s="14">
        <v>1010325.71</v>
      </c>
      <c r="D28" s="31">
        <v>42801.62</v>
      </c>
      <c r="E28" s="31">
        <f>1188621.21+228243</f>
        <v>1416864.21</v>
      </c>
      <c r="F28" s="32">
        <f>6079.65+40278.2</f>
        <v>46357.85</v>
      </c>
      <c r="G28" s="33"/>
      <c r="H28" s="31">
        <v>944617.25</v>
      </c>
      <c r="I28" s="31">
        <v>40482.199999999997</v>
      </c>
      <c r="J28" s="31">
        <f>1017847.56+228243</f>
        <v>1246090.56</v>
      </c>
      <c r="K28" s="32">
        <f>6046.08+40278.2</f>
        <v>46324.28</v>
      </c>
      <c r="L28" s="12"/>
      <c r="N28" s="16"/>
    </row>
    <row r="29" spans="1:14" s="15" customFormat="1" ht="18" customHeight="1" x14ac:dyDescent="0.25">
      <c r="A29" s="12">
        <v>17</v>
      </c>
      <c r="B29" s="13" t="s">
        <v>23</v>
      </c>
      <c r="C29" s="14">
        <v>1135586.4099999999</v>
      </c>
      <c r="D29" s="31">
        <v>45115.85</v>
      </c>
      <c r="E29" s="31">
        <v>1192432.3799999999</v>
      </c>
      <c r="F29" s="32">
        <v>4898.99</v>
      </c>
      <c r="G29" s="33"/>
      <c r="H29" s="31">
        <v>1125730.9099999999</v>
      </c>
      <c r="I29" s="31">
        <v>42502.86</v>
      </c>
      <c r="J29" s="31">
        <v>1178150.44</v>
      </c>
      <c r="K29" s="32">
        <v>4186.3999999999996</v>
      </c>
      <c r="L29" s="12"/>
      <c r="N29" s="16"/>
    </row>
    <row r="30" spans="1:14" s="15" customFormat="1" ht="18" customHeight="1" x14ac:dyDescent="0.25">
      <c r="A30" s="12">
        <v>18</v>
      </c>
      <c r="B30" s="13" t="s">
        <v>24</v>
      </c>
      <c r="C30" s="14">
        <v>1552394.4</v>
      </c>
      <c r="D30" s="31">
        <v>79717.81</v>
      </c>
      <c r="E30" s="31">
        <f>1926418.18+40809+15000+52232.4</f>
        <v>2034459.5799999998</v>
      </c>
      <c r="F30" s="32">
        <f>16977.86+4899+1304+4542</f>
        <v>27722.86</v>
      </c>
      <c r="G30" s="33"/>
      <c r="H30" s="31">
        <v>1539934.27</v>
      </c>
      <c r="I30" s="31">
        <v>76676.83</v>
      </c>
      <c r="J30" s="31">
        <f>1841832.17+34021.56+52232.4</f>
        <v>1928086.13</v>
      </c>
      <c r="K30" s="32">
        <f>11631.62+4032.65+4542</f>
        <v>20206.27</v>
      </c>
      <c r="L30" s="12"/>
      <c r="N30" s="16"/>
    </row>
    <row r="31" spans="1:14" s="15" customFormat="1" ht="0.75" customHeight="1" x14ac:dyDescent="0.25">
      <c r="A31" s="12"/>
      <c r="B31" s="13"/>
      <c r="C31" s="14"/>
      <c r="D31" s="31">
        <f>SUM(D13:D30)</f>
        <v>1245248.5000000002</v>
      </c>
      <c r="E31" s="31">
        <f t="shared" ref="E31:K31" si="0">SUM(E13:E30)</f>
        <v>32658187.98</v>
      </c>
      <c r="F31" s="31">
        <f>SUM(F13:F30)</f>
        <v>613616.09999999986</v>
      </c>
      <c r="G31" s="31">
        <f t="shared" si="0"/>
        <v>0</v>
      </c>
      <c r="H31" s="31">
        <f t="shared" si="0"/>
        <v>26480553.699999999</v>
      </c>
      <c r="I31" s="31">
        <f t="shared" si="0"/>
        <v>1186023.1100000003</v>
      </c>
      <c r="J31" s="31">
        <f t="shared" si="0"/>
        <v>31728759.239999998</v>
      </c>
      <c r="K31" s="31">
        <f t="shared" si="0"/>
        <v>543562.80000000005</v>
      </c>
      <c r="L31" s="12"/>
      <c r="N31" s="16"/>
    </row>
    <row r="32" spans="1:14" s="15" customFormat="1" ht="18" customHeight="1" x14ac:dyDescent="0.25">
      <c r="A32" s="13"/>
      <c r="B32" s="13" t="s">
        <v>25</v>
      </c>
      <c r="C32" s="14"/>
      <c r="D32" s="31">
        <f>D34-D31</f>
        <v>131154.49999999977</v>
      </c>
      <c r="E32" s="31">
        <f t="shared" ref="E32:K32" si="1">E34-E31</f>
        <v>7740768.9199999981</v>
      </c>
      <c r="F32" s="31">
        <f t="shared" si="1"/>
        <v>0</v>
      </c>
      <c r="G32" s="31">
        <f t="shared" si="1"/>
        <v>0</v>
      </c>
      <c r="H32" s="31">
        <f t="shared" si="1"/>
        <v>-26480553.699999999</v>
      </c>
      <c r="I32" s="31">
        <f t="shared" si="1"/>
        <v>131328.08999999962</v>
      </c>
      <c r="J32" s="31">
        <f t="shared" si="1"/>
        <v>7800854.7600000016</v>
      </c>
      <c r="K32" s="31">
        <f t="shared" si="1"/>
        <v>0</v>
      </c>
      <c r="L32" s="13"/>
    </row>
    <row r="33" spans="1:12" ht="43.5" customHeight="1" x14ac:dyDescent="0.25">
      <c r="A33" s="7"/>
      <c r="B33" s="8" t="s">
        <v>26</v>
      </c>
      <c r="C33" s="11"/>
      <c r="D33" s="36">
        <f>D31+D32</f>
        <v>1376403</v>
      </c>
      <c r="E33" s="36">
        <f t="shared" ref="E33:K33" si="2">E31+E32</f>
        <v>40398956.899999999</v>
      </c>
      <c r="F33" s="36">
        <f t="shared" si="2"/>
        <v>613616.09999999986</v>
      </c>
      <c r="G33" s="36">
        <f t="shared" si="2"/>
        <v>0</v>
      </c>
      <c r="H33" s="36">
        <f t="shared" si="2"/>
        <v>0</v>
      </c>
      <c r="I33" s="36">
        <f t="shared" si="2"/>
        <v>1317351.2</v>
      </c>
      <c r="J33" s="36">
        <f t="shared" si="2"/>
        <v>39529614</v>
      </c>
      <c r="K33" s="36">
        <f t="shared" si="2"/>
        <v>543562.80000000005</v>
      </c>
      <c r="L33" s="7"/>
    </row>
    <row r="34" spans="1:12" hidden="1" x14ac:dyDescent="0.25">
      <c r="D34" s="35">
        <v>1376403</v>
      </c>
      <c r="E34" s="35">
        <v>40398956.899999999</v>
      </c>
      <c r="F34" s="4">
        <v>613616.1</v>
      </c>
      <c r="I34" s="35">
        <v>1317351.2</v>
      </c>
      <c r="J34" s="35">
        <v>39529614</v>
      </c>
      <c r="K34" s="4">
        <v>543562.80000000005</v>
      </c>
    </row>
    <row r="35" spans="1:12" x14ac:dyDescent="0.25">
      <c r="E35" s="2"/>
    </row>
  </sheetData>
  <mergeCells count="10">
    <mergeCell ref="K1:L1"/>
    <mergeCell ref="A2:K5"/>
    <mergeCell ref="A7:L7"/>
    <mergeCell ref="A8:L8"/>
    <mergeCell ref="A10:A11"/>
    <mergeCell ref="B10:B11"/>
    <mergeCell ref="D10:G10"/>
    <mergeCell ref="I10:L10"/>
    <mergeCell ref="C10:C11"/>
    <mergeCell ref="H10:H1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Комите, стройка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Борисович Зубков</dc:creator>
  <cp:lastModifiedBy>Светлана Николаевна Вересова</cp:lastModifiedBy>
  <cp:lastPrinted>2021-02-02T08:20:10Z</cp:lastPrinted>
  <dcterms:created xsi:type="dcterms:W3CDTF">2018-02-02T07:36:43Z</dcterms:created>
  <dcterms:modified xsi:type="dcterms:W3CDTF">2022-02-17T10:16:51Z</dcterms:modified>
</cp:coreProperties>
</file>