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1020" windowWidth="23280" windowHeight="13200"/>
  </bookViews>
  <sheets>
    <sheet name="Для свода" sheetId="1" r:id="rId1"/>
  </sheets>
  <definedNames>
    <definedName name="_xlnm._FilterDatabase" localSheetId="0" hidden="1">'Для свода'!$A$9:$DU$81</definedName>
    <definedName name="_xlnm.Print_Titles" localSheetId="0">'Для свода'!$A:$C,'Для свода'!$2:$8</definedName>
  </definedNames>
  <calcPr calcId="145621"/>
</workbook>
</file>

<file path=xl/calcChain.xml><?xml version="1.0" encoding="utf-8"?>
<calcChain xmlns="http://schemas.openxmlformats.org/spreadsheetml/2006/main">
  <c r="AU10" i="1" l="1"/>
  <c r="AT55" i="1"/>
  <c r="AX55" i="1" s="1"/>
  <c r="BA55" i="1" s="1"/>
  <c r="AT48" i="1"/>
  <c r="AX48" i="1" s="1"/>
  <c r="BA48" i="1" s="1"/>
  <c r="AT39" i="1"/>
  <c r="AX39" i="1" s="1"/>
  <c r="BA39" i="1" s="1"/>
  <c r="AT13" i="1"/>
  <c r="AX13" i="1" s="1"/>
  <c r="BA13" i="1" s="1"/>
  <c r="AT32" i="1"/>
  <c r="AX32" i="1" s="1"/>
  <c r="BA32" i="1" s="1"/>
  <c r="AT56" i="1"/>
  <c r="AX56" i="1" s="1"/>
  <c r="BA56" i="1" s="1"/>
  <c r="AT40" i="1"/>
  <c r="AX40" i="1" s="1"/>
  <c r="BA40" i="1" s="1"/>
  <c r="AT54" i="1"/>
  <c r="AX54" i="1" s="1"/>
  <c r="BA54" i="1" s="1"/>
  <c r="AT47" i="1"/>
  <c r="AX47" i="1" s="1"/>
  <c r="BA47" i="1" s="1"/>
  <c r="AT34" i="1"/>
  <c r="AX34" i="1" s="1"/>
  <c r="BA34" i="1" s="1"/>
  <c r="AT28" i="1"/>
  <c r="AX28" i="1" s="1"/>
  <c r="BA28" i="1" s="1"/>
  <c r="AT21" i="1"/>
  <c r="AX21" i="1" s="1"/>
  <c r="BA21" i="1" s="1"/>
  <c r="AT46" i="1"/>
  <c r="AX46" i="1" s="1"/>
  <c r="BA46" i="1" s="1"/>
  <c r="AT42" i="1"/>
  <c r="AX42" i="1" s="1"/>
  <c r="BA42" i="1" s="1"/>
  <c r="AT44" i="1"/>
  <c r="AX44" i="1" s="1"/>
  <c r="BA44" i="1" s="1"/>
  <c r="AT37" i="1"/>
  <c r="AX37" i="1" s="1"/>
  <c r="BA37" i="1" s="1"/>
  <c r="AT16" i="1"/>
  <c r="AX16" i="1" s="1"/>
  <c r="BA16" i="1" s="1"/>
  <c r="AT29" i="1"/>
  <c r="AX29" i="1" s="1"/>
  <c r="BA29" i="1" s="1"/>
  <c r="AT76" i="1"/>
  <c r="AX76" i="1" s="1"/>
  <c r="BA76" i="1" s="1"/>
  <c r="AT15" i="1"/>
  <c r="AX15" i="1" s="1"/>
  <c r="BA15" i="1" s="1"/>
  <c r="AT71" i="1"/>
  <c r="AX71" i="1" s="1"/>
  <c r="BA71" i="1" s="1"/>
  <c r="AT30" i="1"/>
  <c r="AX30" i="1" s="1"/>
  <c r="BA30" i="1" s="1"/>
  <c r="AT57" i="1"/>
  <c r="AX57" i="1" s="1"/>
  <c r="BA57" i="1" s="1"/>
  <c r="AT49" i="1"/>
  <c r="AX49" i="1" s="1"/>
  <c r="BA49" i="1" s="1"/>
  <c r="AT33" i="1"/>
  <c r="AX33" i="1" s="1"/>
  <c r="BA33" i="1" s="1"/>
  <c r="AT11" i="1"/>
  <c r="AX11" i="1" s="1"/>
  <c r="BA11" i="1" s="1"/>
  <c r="AT51" i="1"/>
  <c r="AX51" i="1" s="1"/>
  <c r="BA51" i="1" s="1"/>
  <c r="AT52" i="1"/>
  <c r="AX52" i="1" s="1"/>
  <c r="BA52" i="1" s="1"/>
  <c r="AT25" i="1"/>
  <c r="AX25" i="1" s="1"/>
  <c r="BA25" i="1" s="1"/>
  <c r="AT26" i="1"/>
  <c r="AX26" i="1" s="1"/>
  <c r="BA26" i="1" s="1"/>
  <c r="AT43" i="1"/>
  <c r="AX43" i="1" s="1"/>
  <c r="BA43" i="1" s="1"/>
  <c r="AT69" i="1"/>
  <c r="AX69" i="1" s="1"/>
  <c r="BA69" i="1" s="1"/>
  <c r="AT14" i="1"/>
  <c r="AX14" i="1" s="1"/>
  <c r="BA14" i="1" s="1"/>
  <c r="AT12" i="1"/>
  <c r="AX12" i="1" s="1"/>
  <c r="BA12" i="1" s="1"/>
  <c r="AT17" i="1"/>
  <c r="AX17" i="1" s="1"/>
  <c r="BA17" i="1" s="1"/>
  <c r="AT78" i="1"/>
  <c r="AX78" i="1" s="1"/>
  <c r="BA78" i="1" s="1"/>
  <c r="AT79" i="1"/>
  <c r="AX79" i="1" s="1"/>
  <c r="BA79" i="1" s="1"/>
  <c r="AT41" i="1"/>
  <c r="AX41" i="1" s="1"/>
  <c r="BA41" i="1" s="1"/>
  <c r="AT38" i="1"/>
  <c r="AX38" i="1" s="1"/>
  <c r="BA38" i="1" s="1"/>
  <c r="AT22" i="1"/>
  <c r="AX22" i="1" s="1"/>
  <c r="BA22" i="1" s="1"/>
  <c r="AT36" i="1"/>
  <c r="AX36" i="1" s="1"/>
  <c r="BA36" i="1" s="1"/>
  <c r="AT65" i="1"/>
  <c r="AX65" i="1" s="1"/>
  <c r="BA65" i="1" s="1"/>
  <c r="AT68" i="1"/>
  <c r="AX68" i="1" s="1"/>
  <c r="BA68" i="1" s="1"/>
  <c r="AT77" i="1"/>
  <c r="AX77" i="1" s="1"/>
  <c r="BA77" i="1" s="1"/>
  <c r="AT59" i="1"/>
  <c r="AX59" i="1" s="1"/>
  <c r="BA59" i="1" s="1"/>
  <c r="AT72" i="1"/>
  <c r="AX72" i="1" s="1"/>
  <c r="BA72" i="1" s="1"/>
  <c r="AT18" i="1"/>
  <c r="AX18" i="1" s="1"/>
  <c r="BA18" i="1" s="1"/>
  <c r="AT74" i="1"/>
  <c r="AX74" i="1" s="1"/>
  <c r="BA74" i="1" s="1"/>
  <c r="AT53" i="1"/>
  <c r="AX53" i="1" s="1"/>
  <c r="BA53" i="1" s="1"/>
  <c r="AT60" i="1"/>
  <c r="AX60" i="1" s="1"/>
  <c r="BA60" i="1" s="1"/>
  <c r="AT63" i="1"/>
  <c r="AX63" i="1" s="1"/>
  <c r="BA63" i="1" s="1"/>
  <c r="AT27" i="1"/>
  <c r="AX27" i="1" s="1"/>
  <c r="BA27" i="1" s="1"/>
  <c r="AT50" i="1"/>
  <c r="AX50" i="1" s="1"/>
  <c r="BA50" i="1" s="1"/>
  <c r="AT70" i="1"/>
  <c r="AX70" i="1" s="1"/>
  <c r="BA70" i="1" s="1"/>
  <c r="AT64" i="1"/>
  <c r="AX64" i="1" s="1"/>
  <c r="BA64" i="1" s="1"/>
  <c r="AT66" i="1"/>
  <c r="AX66" i="1" s="1"/>
  <c r="BA66" i="1" s="1"/>
  <c r="AT19" i="1"/>
  <c r="AX19" i="1" s="1"/>
  <c r="BA19" i="1" s="1"/>
  <c r="AT73" i="1"/>
  <c r="AX73" i="1" s="1"/>
  <c r="BA73" i="1" s="1"/>
  <c r="AT23" i="1"/>
  <c r="AX23" i="1" s="1"/>
  <c r="BA23" i="1" s="1"/>
  <c r="AT75" i="1"/>
  <c r="AX75" i="1" s="1"/>
  <c r="BA75" i="1" s="1"/>
  <c r="AT61" i="1"/>
  <c r="AX61" i="1" s="1"/>
  <c r="BA61" i="1" s="1"/>
  <c r="AT24" i="1"/>
  <c r="AX24" i="1" s="1"/>
  <c r="BA24" i="1" s="1"/>
  <c r="AT62" i="1"/>
  <c r="AX62" i="1" s="1"/>
  <c r="BA62" i="1" s="1"/>
  <c r="AT67" i="1"/>
  <c r="AX67" i="1" s="1"/>
  <c r="BA67" i="1" s="1"/>
  <c r="AT31" i="1"/>
  <c r="AX31" i="1" s="1"/>
  <c r="BA31" i="1" s="1"/>
  <c r="AT58" i="1"/>
  <c r="AX58" i="1" s="1"/>
  <c r="BA58" i="1" s="1"/>
  <c r="AT20" i="1"/>
  <c r="AX20" i="1" s="1"/>
  <c r="BA20" i="1" s="1"/>
  <c r="AT35" i="1"/>
  <c r="AX35" i="1" s="1"/>
  <c r="BA35" i="1" s="1"/>
  <c r="AT45" i="1"/>
  <c r="AX45" i="1" s="1"/>
  <c r="BA45" i="1" s="1"/>
  <c r="AT80" i="1"/>
  <c r="AX80" i="1" s="1"/>
  <c r="BA80" i="1" s="1"/>
  <c r="AT81" i="1"/>
  <c r="AT10" i="1"/>
  <c r="AX10" i="1" s="1"/>
  <c r="BA10" i="1" s="1"/>
  <c r="AB10" i="1"/>
  <c r="R55" i="1"/>
  <c r="R48" i="1"/>
  <c r="R39" i="1"/>
  <c r="R13" i="1"/>
  <c r="R32" i="1"/>
  <c r="R56" i="1"/>
  <c r="R40" i="1"/>
  <c r="R54" i="1"/>
  <c r="R47" i="1"/>
  <c r="R34" i="1"/>
  <c r="R28" i="1"/>
  <c r="R21" i="1"/>
  <c r="R46" i="1"/>
  <c r="R42" i="1"/>
  <c r="R44" i="1"/>
  <c r="R37" i="1"/>
  <c r="R16" i="1"/>
  <c r="R29" i="1"/>
  <c r="R76" i="1"/>
  <c r="R15" i="1"/>
  <c r="R71" i="1"/>
  <c r="R30" i="1"/>
  <c r="R57" i="1"/>
  <c r="R49" i="1"/>
  <c r="R33" i="1"/>
  <c r="R11" i="1"/>
  <c r="R51" i="1"/>
  <c r="R52" i="1"/>
  <c r="R25" i="1"/>
  <c r="R26" i="1"/>
  <c r="R43" i="1"/>
  <c r="R69" i="1"/>
  <c r="R14" i="1"/>
  <c r="R12" i="1"/>
  <c r="R17" i="1"/>
  <c r="R78" i="1"/>
  <c r="R79" i="1"/>
  <c r="R41" i="1"/>
  <c r="R38" i="1"/>
  <c r="R22" i="1"/>
  <c r="R36" i="1"/>
  <c r="R65" i="1"/>
  <c r="R68" i="1"/>
  <c r="R77" i="1"/>
  <c r="R59" i="1"/>
  <c r="R72" i="1"/>
  <c r="R18" i="1"/>
  <c r="R74" i="1"/>
  <c r="R53" i="1"/>
  <c r="R60" i="1"/>
  <c r="R63" i="1"/>
  <c r="R27" i="1"/>
  <c r="R50" i="1"/>
  <c r="R70" i="1"/>
  <c r="R64" i="1"/>
  <c r="R66" i="1"/>
  <c r="R19" i="1"/>
  <c r="R73" i="1"/>
  <c r="R23" i="1"/>
  <c r="R75" i="1"/>
  <c r="R61" i="1"/>
  <c r="R24" i="1"/>
  <c r="R62" i="1"/>
  <c r="R67" i="1"/>
  <c r="R31" i="1"/>
  <c r="R58" i="1"/>
  <c r="R20" i="1"/>
  <c r="R35" i="1"/>
  <c r="R45" i="1"/>
  <c r="R80" i="1"/>
  <c r="R81" i="1"/>
  <c r="N55" i="1"/>
  <c r="N48" i="1"/>
  <c r="N39" i="1"/>
  <c r="N13" i="1"/>
  <c r="N32" i="1"/>
  <c r="N56" i="1"/>
  <c r="N40" i="1"/>
  <c r="N54" i="1"/>
  <c r="N47" i="1"/>
  <c r="N34" i="1"/>
  <c r="N28" i="1"/>
  <c r="N21" i="1"/>
  <c r="N46" i="1"/>
  <c r="N42" i="1"/>
  <c r="N44" i="1"/>
  <c r="N37" i="1"/>
  <c r="N16" i="1"/>
  <c r="N29" i="1"/>
  <c r="N76" i="1"/>
  <c r="N15" i="1"/>
  <c r="N71" i="1"/>
  <c r="N30" i="1"/>
  <c r="N57" i="1"/>
  <c r="N49" i="1"/>
  <c r="N33" i="1"/>
  <c r="N11" i="1"/>
  <c r="N51" i="1"/>
  <c r="N52" i="1"/>
  <c r="N25" i="1"/>
  <c r="N26" i="1"/>
  <c r="N43" i="1"/>
  <c r="N69" i="1"/>
  <c r="N14" i="1"/>
  <c r="N12" i="1"/>
  <c r="N17" i="1"/>
  <c r="N78" i="1"/>
  <c r="N79" i="1"/>
  <c r="N41" i="1"/>
  <c r="N38" i="1"/>
  <c r="N22" i="1"/>
  <c r="N36" i="1"/>
  <c r="N65" i="1"/>
  <c r="N68" i="1"/>
  <c r="N77" i="1"/>
  <c r="N59" i="1"/>
  <c r="N72" i="1"/>
  <c r="N18" i="1"/>
  <c r="N74" i="1"/>
  <c r="N53" i="1"/>
  <c r="N60" i="1"/>
  <c r="N63" i="1"/>
  <c r="N27" i="1"/>
  <c r="N50" i="1"/>
  <c r="N70" i="1"/>
  <c r="N64" i="1"/>
  <c r="N66" i="1"/>
  <c r="N19" i="1"/>
  <c r="N73" i="1"/>
  <c r="N23" i="1"/>
  <c r="N75" i="1"/>
  <c r="N61" i="1"/>
  <c r="N24" i="1"/>
  <c r="N62" i="1"/>
  <c r="N67" i="1"/>
  <c r="N31" i="1"/>
  <c r="N58" i="1"/>
  <c r="N20" i="1"/>
  <c r="N35" i="1"/>
  <c r="N45" i="1"/>
  <c r="N80" i="1"/>
  <c r="N81" i="1"/>
  <c r="DA55" i="1" l="1"/>
  <c r="DA48" i="1"/>
  <c r="DA39" i="1"/>
  <c r="DA13" i="1"/>
  <c r="DA32" i="1"/>
  <c r="DA56" i="1"/>
  <c r="DA40" i="1"/>
  <c r="DA54" i="1"/>
  <c r="DA47" i="1"/>
  <c r="DA34" i="1"/>
  <c r="DA28" i="1"/>
  <c r="DA21" i="1"/>
  <c r="DA46" i="1"/>
  <c r="DA42" i="1"/>
  <c r="DA44" i="1"/>
  <c r="DA37" i="1"/>
  <c r="DA16" i="1"/>
  <c r="DA29" i="1"/>
  <c r="DA76" i="1"/>
  <c r="DA15" i="1"/>
  <c r="DA71" i="1"/>
  <c r="DA30" i="1"/>
  <c r="DA57" i="1"/>
  <c r="DA49" i="1"/>
  <c r="DA33" i="1"/>
  <c r="DA11" i="1"/>
  <c r="DA51" i="1"/>
  <c r="DA52" i="1"/>
  <c r="DA25" i="1"/>
  <c r="DA26" i="1"/>
  <c r="DA43" i="1"/>
  <c r="DA69" i="1"/>
  <c r="DA14" i="1"/>
  <c r="DA12" i="1"/>
  <c r="DA17" i="1"/>
  <c r="DA78" i="1"/>
  <c r="DA79" i="1"/>
  <c r="DA41" i="1"/>
  <c r="DA38" i="1"/>
  <c r="DA22" i="1"/>
  <c r="DA36" i="1"/>
  <c r="DA65" i="1"/>
  <c r="DA68" i="1"/>
  <c r="DA77" i="1"/>
  <c r="DA59" i="1"/>
  <c r="DA72" i="1"/>
  <c r="DA18" i="1"/>
  <c r="DA74" i="1"/>
  <c r="DA53" i="1"/>
  <c r="DA60" i="1"/>
  <c r="DA63" i="1"/>
  <c r="DA27" i="1"/>
  <c r="DA50" i="1"/>
  <c r="DA70" i="1"/>
  <c r="DA64" i="1"/>
  <c r="DA66" i="1"/>
  <c r="DA19" i="1"/>
  <c r="DA73" i="1"/>
  <c r="DA23" i="1"/>
  <c r="DA75" i="1"/>
  <c r="DA61" i="1"/>
  <c r="DA24" i="1"/>
  <c r="DA62" i="1"/>
  <c r="DA67" i="1"/>
  <c r="DA31" i="1"/>
  <c r="DA58" i="1"/>
  <c r="DA20" i="1"/>
  <c r="DA35" i="1"/>
  <c r="DA45" i="1"/>
  <c r="DA80" i="1"/>
  <c r="DA81" i="1"/>
  <c r="DA10" i="1"/>
  <c r="DB55" i="1"/>
  <c r="DB48" i="1"/>
  <c r="DB39" i="1"/>
  <c r="DB13" i="1"/>
  <c r="DB32" i="1"/>
  <c r="DB56" i="1"/>
  <c r="DB40" i="1"/>
  <c r="DB54" i="1"/>
  <c r="DB47" i="1"/>
  <c r="DB34" i="1"/>
  <c r="DB28" i="1"/>
  <c r="DB21" i="1"/>
  <c r="DB46" i="1"/>
  <c r="DB42" i="1"/>
  <c r="DB44" i="1"/>
  <c r="DB37" i="1"/>
  <c r="DB16" i="1"/>
  <c r="DB29" i="1"/>
  <c r="DB76" i="1"/>
  <c r="DB15" i="1"/>
  <c r="DB71" i="1"/>
  <c r="DB30" i="1"/>
  <c r="DB57" i="1"/>
  <c r="DB49" i="1"/>
  <c r="DB33" i="1"/>
  <c r="DB11" i="1"/>
  <c r="DB51" i="1"/>
  <c r="DB52" i="1"/>
  <c r="DB25" i="1"/>
  <c r="DB26" i="1"/>
  <c r="DB43" i="1"/>
  <c r="DB69" i="1"/>
  <c r="DB14" i="1"/>
  <c r="DB12" i="1"/>
  <c r="DB17" i="1"/>
  <c r="DB78" i="1"/>
  <c r="DB79" i="1"/>
  <c r="DB41" i="1"/>
  <c r="DB38" i="1"/>
  <c r="DB22" i="1"/>
  <c r="DB36" i="1"/>
  <c r="DB65" i="1"/>
  <c r="DB68" i="1"/>
  <c r="DB77" i="1"/>
  <c r="DB59" i="1"/>
  <c r="DB72" i="1"/>
  <c r="DB18" i="1"/>
  <c r="DB74" i="1"/>
  <c r="DB53" i="1"/>
  <c r="DB60" i="1"/>
  <c r="DB63" i="1"/>
  <c r="DB27" i="1"/>
  <c r="DB50" i="1"/>
  <c r="DB70" i="1"/>
  <c r="DB64" i="1"/>
  <c r="DB66" i="1"/>
  <c r="DB19" i="1"/>
  <c r="DB73" i="1"/>
  <c r="DB23" i="1"/>
  <c r="DB75" i="1"/>
  <c r="DB61" i="1"/>
  <c r="DB24" i="1"/>
  <c r="DB62" i="1"/>
  <c r="DB67" i="1"/>
  <c r="DB31" i="1"/>
  <c r="DB58" i="1"/>
  <c r="DB20" i="1"/>
  <c r="DB35" i="1"/>
  <c r="DB45" i="1"/>
  <c r="DB80" i="1"/>
  <c r="DB81" i="1"/>
  <c r="DB10" i="1"/>
  <c r="AB55" i="1"/>
  <c r="AB48" i="1"/>
  <c r="AB39" i="1"/>
  <c r="AB13" i="1"/>
  <c r="AB32" i="1"/>
  <c r="AB56" i="1"/>
  <c r="AB40" i="1"/>
  <c r="AB54" i="1"/>
  <c r="AB47" i="1"/>
  <c r="AB34" i="1"/>
  <c r="AB28" i="1"/>
  <c r="AB21" i="1"/>
  <c r="AB46" i="1"/>
  <c r="AB42" i="1"/>
  <c r="AB44" i="1"/>
  <c r="AB37" i="1"/>
  <c r="AB16" i="1"/>
  <c r="AB29" i="1"/>
  <c r="AB76" i="1"/>
  <c r="AB15" i="1"/>
  <c r="AB71" i="1"/>
  <c r="AB30" i="1"/>
  <c r="AB57" i="1"/>
  <c r="AB49" i="1"/>
  <c r="AB33" i="1"/>
  <c r="AB11" i="1"/>
  <c r="AB51" i="1"/>
  <c r="AB52" i="1"/>
  <c r="AB25" i="1"/>
  <c r="AB26" i="1"/>
  <c r="AB43" i="1"/>
  <c r="AB69" i="1"/>
  <c r="AB14" i="1"/>
  <c r="AB12" i="1"/>
  <c r="AB17" i="1"/>
  <c r="AB78" i="1"/>
  <c r="AB79" i="1"/>
  <c r="AB41" i="1"/>
  <c r="AB38" i="1"/>
  <c r="AB22" i="1"/>
  <c r="AB36" i="1"/>
  <c r="AB65" i="1"/>
  <c r="AB68" i="1"/>
  <c r="AB77" i="1"/>
  <c r="AB59" i="1"/>
  <c r="AB72" i="1"/>
  <c r="AB18" i="1"/>
  <c r="AB74" i="1"/>
  <c r="AB53" i="1"/>
  <c r="AB60" i="1"/>
  <c r="AB63" i="1"/>
  <c r="AB27" i="1"/>
  <c r="AB50" i="1"/>
  <c r="AB70" i="1"/>
  <c r="AB64" i="1"/>
  <c r="AB66" i="1"/>
  <c r="AB19" i="1"/>
  <c r="AB73" i="1"/>
  <c r="AB23" i="1"/>
  <c r="AB75" i="1"/>
  <c r="AB61" i="1"/>
  <c r="AB24" i="1"/>
  <c r="AB62" i="1"/>
  <c r="AB67" i="1"/>
  <c r="AB31" i="1"/>
  <c r="AB58" i="1"/>
  <c r="AB20" i="1"/>
  <c r="AB35" i="1"/>
  <c r="AB45" i="1"/>
  <c r="AB80" i="1"/>
  <c r="AB81" i="1"/>
  <c r="BY33" i="1" l="1"/>
  <c r="BY81" i="1" l="1"/>
  <c r="BY80" i="1"/>
  <c r="DP12" i="1" l="1"/>
  <c r="DP27" i="1"/>
  <c r="DP65" i="1"/>
  <c r="DP32" i="1"/>
  <c r="DP28" i="1"/>
  <c r="I70" i="1" l="1"/>
  <c r="H14" i="1"/>
  <c r="P25" i="1"/>
  <c r="L25" i="1"/>
  <c r="H25" i="1"/>
  <c r="L11" i="1"/>
  <c r="H11" i="1"/>
  <c r="T15" i="1"/>
  <c r="T11" i="1"/>
  <c r="T25" i="1"/>
  <c r="T26" i="1"/>
  <c r="T69" i="1"/>
  <c r="T14" i="1"/>
  <c r="T78" i="1"/>
  <c r="T79" i="1"/>
  <c r="T38" i="1"/>
  <c r="T22" i="1"/>
  <c r="T36" i="1"/>
  <c r="T65" i="1"/>
  <c r="T77" i="1"/>
  <c r="T59" i="1"/>
  <c r="T72" i="1"/>
  <c r="T18" i="1"/>
  <c r="T74" i="1"/>
  <c r="T60" i="1"/>
  <c r="T63" i="1"/>
  <c r="T27" i="1"/>
  <c r="T50" i="1"/>
  <c r="T70" i="1"/>
  <c r="T64" i="1"/>
  <c r="T66" i="1"/>
  <c r="T73" i="1"/>
  <c r="T23" i="1"/>
  <c r="T24" i="1"/>
  <c r="T31" i="1"/>
  <c r="T20" i="1"/>
  <c r="T80" i="1"/>
  <c r="T81" i="1"/>
  <c r="T10" i="1"/>
  <c r="BW33" i="1"/>
  <c r="BW80" i="1"/>
  <c r="BW81" i="1"/>
  <c r="BQ55" i="1"/>
  <c r="BP55" i="1" s="1"/>
  <c r="BQ48" i="1"/>
  <c r="BP48" i="1" s="1"/>
  <c r="BQ39" i="1"/>
  <c r="BP39" i="1" s="1"/>
  <c r="BQ13" i="1"/>
  <c r="BP13" i="1" s="1"/>
  <c r="BQ32" i="1"/>
  <c r="BP32" i="1" s="1"/>
  <c r="BQ56" i="1"/>
  <c r="BP56" i="1" s="1"/>
  <c r="BQ40" i="1"/>
  <c r="BP40" i="1" s="1"/>
  <c r="BQ54" i="1"/>
  <c r="BP54" i="1" s="1"/>
  <c r="BQ47" i="1"/>
  <c r="BP47" i="1" s="1"/>
  <c r="BQ34" i="1"/>
  <c r="BP34" i="1" s="1"/>
  <c r="BQ28" i="1"/>
  <c r="BP28" i="1" s="1"/>
  <c r="BQ21" i="1"/>
  <c r="BP21" i="1" s="1"/>
  <c r="BQ46" i="1"/>
  <c r="BP46" i="1" s="1"/>
  <c r="BQ42" i="1"/>
  <c r="BP42" i="1" s="1"/>
  <c r="BQ44" i="1"/>
  <c r="BP44" i="1" s="1"/>
  <c r="BQ37" i="1"/>
  <c r="BP37" i="1" s="1"/>
  <c r="BQ16" i="1"/>
  <c r="BP16" i="1" s="1"/>
  <c r="BQ29" i="1"/>
  <c r="BP29" i="1" s="1"/>
  <c r="BQ76" i="1"/>
  <c r="BP76" i="1" s="1"/>
  <c r="BQ15" i="1"/>
  <c r="BP15" i="1" s="1"/>
  <c r="BQ71" i="1"/>
  <c r="BP71" i="1" s="1"/>
  <c r="BQ30" i="1"/>
  <c r="BP30" i="1" s="1"/>
  <c r="BQ57" i="1"/>
  <c r="BP57" i="1" s="1"/>
  <c r="BQ49" i="1"/>
  <c r="BP49" i="1" s="1"/>
  <c r="BQ33" i="1"/>
  <c r="BP33" i="1" s="1"/>
  <c r="BQ11" i="1"/>
  <c r="BP11" i="1" s="1"/>
  <c r="BQ51" i="1"/>
  <c r="BP51" i="1" s="1"/>
  <c r="BQ52" i="1"/>
  <c r="BP52" i="1" s="1"/>
  <c r="BQ25" i="1"/>
  <c r="BP25" i="1" s="1"/>
  <c r="BQ26" i="1"/>
  <c r="BP26" i="1" s="1"/>
  <c r="BQ43" i="1"/>
  <c r="BP43" i="1" s="1"/>
  <c r="BQ69" i="1"/>
  <c r="BP69" i="1" s="1"/>
  <c r="BQ14" i="1"/>
  <c r="BP14" i="1" s="1"/>
  <c r="BQ12" i="1"/>
  <c r="BP12" i="1" s="1"/>
  <c r="BQ17" i="1"/>
  <c r="BP17" i="1" s="1"/>
  <c r="BQ78" i="1"/>
  <c r="BP78" i="1" s="1"/>
  <c r="BQ79" i="1"/>
  <c r="BP79" i="1" s="1"/>
  <c r="BQ41" i="1"/>
  <c r="BP41" i="1" s="1"/>
  <c r="BQ38" i="1"/>
  <c r="BP38" i="1" s="1"/>
  <c r="BQ22" i="1"/>
  <c r="BP22" i="1" s="1"/>
  <c r="BQ36" i="1"/>
  <c r="BP36" i="1" s="1"/>
  <c r="BQ65" i="1"/>
  <c r="BP65" i="1" s="1"/>
  <c r="BQ68" i="1"/>
  <c r="BP68" i="1" s="1"/>
  <c r="BQ77" i="1"/>
  <c r="BP77" i="1" s="1"/>
  <c r="BQ59" i="1"/>
  <c r="BP59" i="1" s="1"/>
  <c r="BQ72" i="1"/>
  <c r="BP72" i="1" s="1"/>
  <c r="BQ18" i="1"/>
  <c r="BP18" i="1" s="1"/>
  <c r="BQ74" i="1"/>
  <c r="BP74" i="1" s="1"/>
  <c r="BQ53" i="1"/>
  <c r="BP53" i="1" s="1"/>
  <c r="BQ60" i="1"/>
  <c r="BP60" i="1" s="1"/>
  <c r="BQ63" i="1"/>
  <c r="BP63" i="1" s="1"/>
  <c r="BQ27" i="1"/>
  <c r="BP27" i="1" s="1"/>
  <c r="BQ50" i="1"/>
  <c r="BP50" i="1" s="1"/>
  <c r="BQ70" i="1"/>
  <c r="BP70" i="1" s="1"/>
  <c r="BQ64" i="1"/>
  <c r="BP64" i="1" s="1"/>
  <c r="BQ66" i="1"/>
  <c r="BP66" i="1" s="1"/>
  <c r="BQ19" i="1"/>
  <c r="BP19" i="1" s="1"/>
  <c r="BQ73" i="1"/>
  <c r="BP73" i="1" s="1"/>
  <c r="BQ23" i="1"/>
  <c r="BP23" i="1" s="1"/>
  <c r="BQ75" i="1"/>
  <c r="BP75" i="1" s="1"/>
  <c r="BQ61" i="1"/>
  <c r="BP61" i="1" s="1"/>
  <c r="BQ24" i="1"/>
  <c r="BP24" i="1" s="1"/>
  <c r="BQ62" i="1"/>
  <c r="BP62" i="1" s="1"/>
  <c r="BQ67" i="1"/>
  <c r="BP67" i="1" s="1"/>
  <c r="BQ31" i="1"/>
  <c r="BP31" i="1" s="1"/>
  <c r="BQ58" i="1"/>
  <c r="BP58" i="1" s="1"/>
  <c r="BQ20" i="1"/>
  <c r="BP20" i="1" s="1"/>
  <c r="BQ45" i="1"/>
  <c r="BP45" i="1" s="1"/>
  <c r="BQ80" i="1"/>
  <c r="BP80" i="1" s="1"/>
  <c r="BQ81" i="1"/>
  <c r="BP81" i="1" s="1"/>
  <c r="BQ10" i="1"/>
  <c r="BP10" i="1" s="1"/>
  <c r="DM55" i="1" l="1"/>
  <c r="DL55" i="1" s="1"/>
  <c r="DM48" i="1"/>
  <c r="DL48" i="1" s="1"/>
  <c r="DM39" i="1"/>
  <c r="DL39" i="1" s="1"/>
  <c r="DM13" i="1"/>
  <c r="DL13" i="1" s="1"/>
  <c r="DM32" i="1"/>
  <c r="DL32" i="1" s="1"/>
  <c r="DM56" i="1"/>
  <c r="DL56" i="1" s="1"/>
  <c r="DM40" i="1"/>
  <c r="DL40" i="1" s="1"/>
  <c r="DM54" i="1"/>
  <c r="DL54" i="1" s="1"/>
  <c r="DM47" i="1"/>
  <c r="DL47" i="1" s="1"/>
  <c r="DM34" i="1"/>
  <c r="DL34" i="1" s="1"/>
  <c r="DM28" i="1"/>
  <c r="DL28" i="1" s="1"/>
  <c r="DM21" i="1"/>
  <c r="DL21" i="1" s="1"/>
  <c r="DM46" i="1"/>
  <c r="DL46" i="1" s="1"/>
  <c r="DM42" i="1"/>
  <c r="DL42" i="1" s="1"/>
  <c r="DM44" i="1"/>
  <c r="DL44" i="1" s="1"/>
  <c r="DM37" i="1"/>
  <c r="DL37" i="1" s="1"/>
  <c r="DM16" i="1"/>
  <c r="DL16" i="1" s="1"/>
  <c r="DM29" i="1"/>
  <c r="DL29" i="1" s="1"/>
  <c r="DM76" i="1"/>
  <c r="DL76" i="1" s="1"/>
  <c r="DM15" i="1"/>
  <c r="DL15" i="1" s="1"/>
  <c r="DM71" i="1"/>
  <c r="DL71" i="1" s="1"/>
  <c r="DM30" i="1"/>
  <c r="DL30" i="1" s="1"/>
  <c r="DM57" i="1"/>
  <c r="DL57" i="1" s="1"/>
  <c r="DM49" i="1"/>
  <c r="DL49" i="1" s="1"/>
  <c r="DM33" i="1"/>
  <c r="DL33" i="1" s="1"/>
  <c r="DM11" i="1"/>
  <c r="DL11" i="1" s="1"/>
  <c r="DM51" i="1"/>
  <c r="DL51" i="1" s="1"/>
  <c r="DM52" i="1"/>
  <c r="DL52" i="1" s="1"/>
  <c r="DM25" i="1"/>
  <c r="DL25" i="1" s="1"/>
  <c r="DM26" i="1"/>
  <c r="DL26" i="1" s="1"/>
  <c r="DM43" i="1"/>
  <c r="DL43" i="1" s="1"/>
  <c r="DM69" i="1"/>
  <c r="DL69" i="1" s="1"/>
  <c r="DM14" i="1"/>
  <c r="DL14" i="1" s="1"/>
  <c r="DM12" i="1"/>
  <c r="DL12" i="1" s="1"/>
  <c r="DM17" i="1"/>
  <c r="DL17" i="1" s="1"/>
  <c r="DM78" i="1"/>
  <c r="DL78" i="1" s="1"/>
  <c r="DM79" i="1"/>
  <c r="DL79" i="1" s="1"/>
  <c r="DM41" i="1"/>
  <c r="DL41" i="1" s="1"/>
  <c r="DM38" i="1"/>
  <c r="DL38" i="1" s="1"/>
  <c r="DM22" i="1"/>
  <c r="DL22" i="1" s="1"/>
  <c r="DM36" i="1"/>
  <c r="DL36" i="1" s="1"/>
  <c r="DM65" i="1"/>
  <c r="DL65" i="1" s="1"/>
  <c r="DM68" i="1"/>
  <c r="DL68" i="1" s="1"/>
  <c r="DM77" i="1"/>
  <c r="DL77" i="1" s="1"/>
  <c r="DM59" i="1"/>
  <c r="DL59" i="1" s="1"/>
  <c r="DM72" i="1"/>
  <c r="DL72" i="1" s="1"/>
  <c r="DM18" i="1"/>
  <c r="DL18" i="1" s="1"/>
  <c r="DM74" i="1"/>
  <c r="DL74" i="1" s="1"/>
  <c r="DM53" i="1"/>
  <c r="DL53" i="1" s="1"/>
  <c r="DM60" i="1"/>
  <c r="DL60" i="1" s="1"/>
  <c r="DM63" i="1"/>
  <c r="DL63" i="1" s="1"/>
  <c r="DM27" i="1"/>
  <c r="DL27" i="1" s="1"/>
  <c r="DM50" i="1"/>
  <c r="DL50" i="1" s="1"/>
  <c r="DM70" i="1"/>
  <c r="DL70" i="1" s="1"/>
  <c r="DM64" i="1"/>
  <c r="DL64" i="1" s="1"/>
  <c r="DM66" i="1"/>
  <c r="DL66" i="1" s="1"/>
  <c r="DM19" i="1"/>
  <c r="DL19" i="1" s="1"/>
  <c r="DM73" i="1"/>
  <c r="DL73" i="1" s="1"/>
  <c r="DM23" i="1"/>
  <c r="DL23" i="1" s="1"/>
  <c r="DM75" i="1"/>
  <c r="DL75" i="1" s="1"/>
  <c r="DM61" i="1"/>
  <c r="DL61" i="1" s="1"/>
  <c r="DM24" i="1"/>
  <c r="DL24" i="1" s="1"/>
  <c r="DM62" i="1"/>
  <c r="DL62" i="1" s="1"/>
  <c r="DM67" i="1"/>
  <c r="DL67" i="1" s="1"/>
  <c r="DM31" i="1"/>
  <c r="DL31" i="1" s="1"/>
  <c r="DM58" i="1"/>
  <c r="DL58" i="1" s="1"/>
  <c r="DM20" i="1"/>
  <c r="DL20" i="1" s="1"/>
  <c r="DM35" i="1"/>
  <c r="DL35" i="1" s="1"/>
  <c r="DM45" i="1"/>
  <c r="DL45" i="1" s="1"/>
  <c r="DM10" i="1"/>
  <c r="DL10" i="1" s="1"/>
  <c r="DF55" i="1"/>
  <c r="DE55" i="1" s="1"/>
  <c r="DF48" i="1"/>
  <c r="DE48" i="1" s="1"/>
  <c r="DF39" i="1"/>
  <c r="DE39" i="1" s="1"/>
  <c r="DF13" i="1"/>
  <c r="DE13" i="1" s="1"/>
  <c r="DF32" i="1"/>
  <c r="DE32" i="1" s="1"/>
  <c r="DF56" i="1"/>
  <c r="DE56" i="1" s="1"/>
  <c r="DF40" i="1"/>
  <c r="DE40" i="1" s="1"/>
  <c r="DF54" i="1"/>
  <c r="DE54" i="1" s="1"/>
  <c r="DF47" i="1"/>
  <c r="DE47" i="1" s="1"/>
  <c r="DF34" i="1"/>
  <c r="DE34" i="1" s="1"/>
  <c r="DF28" i="1"/>
  <c r="DE28" i="1" s="1"/>
  <c r="DF21" i="1"/>
  <c r="DE21" i="1" s="1"/>
  <c r="DF46" i="1"/>
  <c r="DE46" i="1" s="1"/>
  <c r="DF42" i="1"/>
  <c r="DE42" i="1" s="1"/>
  <c r="DF44" i="1"/>
  <c r="DE44" i="1" s="1"/>
  <c r="DF37" i="1"/>
  <c r="DE37" i="1" s="1"/>
  <c r="DF16" i="1"/>
  <c r="DE16" i="1" s="1"/>
  <c r="DF29" i="1"/>
  <c r="DE29" i="1" s="1"/>
  <c r="DF76" i="1"/>
  <c r="DE76" i="1" s="1"/>
  <c r="DF15" i="1"/>
  <c r="DE15" i="1" s="1"/>
  <c r="DF71" i="1"/>
  <c r="DE71" i="1" s="1"/>
  <c r="DF30" i="1"/>
  <c r="DE30" i="1" s="1"/>
  <c r="DF57" i="1"/>
  <c r="DE57" i="1" s="1"/>
  <c r="DF49" i="1"/>
  <c r="DE49" i="1" s="1"/>
  <c r="DF33" i="1"/>
  <c r="DE33" i="1" s="1"/>
  <c r="DF11" i="1"/>
  <c r="DE11" i="1" s="1"/>
  <c r="DF51" i="1"/>
  <c r="DE51" i="1" s="1"/>
  <c r="DF52" i="1"/>
  <c r="DE52" i="1" s="1"/>
  <c r="DF25" i="1"/>
  <c r="DE25" i="1" s="1"/>
  <c r="DF26" i="1"/>
  <c r="DE26" i="1" s="1"/>
  <c r="DF43" i="1"/>
  <c r="DE43" i="1" s="1"/>
  <c r="DF69" i="1"/>
  <c r="DE69" i="1" s="1"/>
  <c r="DF14" i="1"/>
  <c r="DE14" i="1" s="1"/>
  <c r="DF12" i="1"/>
  <c r="DE12" i="1" s="1"/>
  <c r="DF17" i="1"/>
  <c r="DE17" i="1" s="1"/>
  <c r="DF78" i="1"/>
  <c r="DE78" i="1" s="1"/>
  <c r="DF79" i="1"/>
  <c r="DE79" i="1" s="1"/>
  <c r="DF41" i="1"/>
  <c r="DE41" i="1" s="1"/>
  <c r="DF38" i="1"/>
  <c r="DE38" i="1" s="1"/>
  <c r="DF22" i="1"/>
  <c r="DE22" i="1" s="1"/>
  <c r="DF36" i="1"/>
  <c r="DE36" i="1" s="1"/>
  <c r="DF65" i="1"/>
  <c r="DE65" i="1" s="1"/>
  <c r="DF68" i="1"/>
  <c r="DE68" i="1" s="1"/>
  <c r="DF77" i="1"/>
  <c r="DE77" i="1" s="1"/>
  <c r="DF59" i="1"/>
  <c r="DE59" i="1" s="1"/>
  <c r="DF72" i="1"/>
  <c r="DE72" i="1" s="1"/>
  <c r="DF18" i="1"/>
  <c r="DE18" i="1" s="1"/>
  <c r="DF74" i="1"/>
  <c r="DE74" i="1" s="1"/>
  <c r="DF53" i="1"/>
  <c r="DE53" i="1" s="1"/>
  <c r="DF60" i="1"/>
  <c r="DE60" i="1" s="1"/>
  <c r="DF63" i="1"/>
  <c r="DE63" i="1" s="1"/>
  <c r="DF27" i="1"/>
  <c r="DE27" i="1" s="1"/>
  <c r="DF50" i="1"/>
  <c r="DE50" i="1" s="1"/>
  <c r="DF70" i="1"/>
  <c r="DE70" i="1" s="1"/>
  <c r="DF64" i="1"/>
  <c r="DE64" i="1" s="1"/>
  <c r="DF66" i="1"/>
  <c r="DE66" i="1" s="1"/>
  <c r="DF19" i="1"/>
  <c r="DE19" i="1" s="1"/>
  <c r="DF73" i="1"/>
  <c r="DE73" i="1" s="1"/>
  <c r="DF23" i="1"/>
  <c r="DE23" i="1" s="1"/>
  <c r="DF75" i="1"/>
  <c r="DE75" i="1" s="1"/>
  <c r="DF61" i="1"/>
  <c r="DE61" i="1" s="1"/>
  <c r="DF24" i="1"/>
  <c r="DE24" i="1" s="1"/>
  <c r="DF62" i="1"/>
  <c r="DE62" i="1" s="1"/>
  <c r="DF67" i="1"/>
  <c r="DE67" i="1" s="1"/>
  <c r="DF31" i="1"/>
  <c r="DE31" i="1" s="1"/>
  <c r="DF58" i="1"/>
  <c r="DE58" i="1" s="1"/>
  <c r="DF20" i="1"/>
  <c r="DE20" i="1" s="1"/>
  <c r="DF35" i="1"/>
  <c r="DE35" i="1" s="1"/>
  <c r="DF45" i="1"/>
  <c r="DE45" i="1" s="1"/>
  <c r="DF80" i="1"/>
  <c r="DE80" i="1" s="1"/>
  <c r="DF81" i="1"/>
  <c r="DE81" i="1" s="1"/>
  <c r="DF10" i="1"/>
  <c r="DE10" i="1" s="1"/>
  <c r="BG55" i="1"/>
  <c r="BG48" i="1"/>
  <c r="BG39" i="1"/>
  <c r="BG13" i="1"/>
  <c r="BG32" i="1"/>
  <c r="BG56" i="1"/>
  <c r="BG40" i="1"/>
  <c r="BG54" i="1"/>
  <c r="BG47" i="1"/>
  <c r="BG34" i="1"/>
  <c r="BG28" i="1"/>
  <c r="BG21" i="1"/>
  <c r="BG46" i="1"/>
  <c r="BG42" i="1"/>
  <c r="BG44" i="1"/>
  <c r="BG37" i="1"/>
  <c r="BG16" i="1"/>
  <c r="BG29" i="1"/>
  <c r="BG76" i="1"/>
  <c r="BG15" i="1"/>
  <c r="BG71" i="1"/>
  <c r="BG30" i="1"/>
  <c r="BG57" i="1"/>
  <c r="BG49" i="1"/>
  <c r="BG33" i="1"/>
  <c r="BG11" i="1"/>
  <c r="BG51" i="1"/>
  <c r="BG52" i="1"/>
  <c r="BG25" i="1"/>
  <c r="BG26" i="1"/>
  <c r="BG43" i="1"/>
  <c r="BG69" i="1"/>
  <c r="BG14" i="1"/>
  <c r="BG12" i="1"/>
  <c r="BG17" i="1"/>
  <c r="BG78" i="1"/>
  <c r="BG79" i="1"/>
  <c r="BG41" i="1"/>
  <c r="BG38" i="1"/>
  <c r="BG22" i="1"/>
  <c r="BG36" i="1"/>
  <c r="BG65" i="1"/>
  <c r="BG68" i="1"/>
  <c r="BG77" i="1"/>
  <c r="BG59" i="1"/>
  <c r="BG72" i="1"/>
  <c r="BG18" i="1"/>
  <c r="BG74" i="1"/>
  <c r="BG53" i="1"/>
  <c r="BG60" i="1"/>
  <c r="BG63" i="1"/>
  <c r="BG27" i="1"/>
  <c r="BG50" i="1"/>
  <c r="BG70" i="1"/>
  <c r="BG64" i="1"/>
  <c r="BG66" i="1"/>
  <c r="BG19" i="1"/>
  <c r="BG73" i="1"/>
  <c r="BG23" i="1"/>
  <c r="BG75" i="1"/>
  <c r="BG61" i="1"/>
  <c r="BG24" i="1"/>
  <c r="BG62" i="1"/>
  <c r="BG67" i="1"/>
  <c r="BG31" i="1"/>
  <c r="BG58" i="1"/>
  <c r="BG20" i="1"/>
  <c r="BG35" i="1"/>
  <c r="BG45" i="1"/>
  <c r="BG80" i="1"/>
  <c r="BG81" i="1"/>
  <c r="BG10" i="1"/>
  <c r="S55" i="1"/>
  <c r="S48" i="1"/>
  <c r="S39" i="1"/>
  <c r="S13" i="1"/>
  <c r="S32" i="1"/>
  <c r="S56" i="1"/>
  <c r="S40" i="1"/>
  <c r="S54" i="1"/>
  <c r="S47" i="1"/>
  <c r="S34" i="1"/>
  <c r="S28" i="1"/>
  <c r="S21" i="1"/>
  <c r="S46" i="1"/>
  <c r="S42" i="1"/>
  <c r="S44" i="1"/>
  <c r="S37" i="1"/>
  <c r="S16" i="1"/>
  <c r="S29" i="1"/>
  <c r="S76" i="1"/>
  <c r="S15" i="1"/>
  <c r="S71" i="1"/>
  <c r="S30" i="1"/>
  <c r="S57" i="1"/>
  <c r="S49" i="1"/>
  <c r="S33" i="1"/>
  <c r="S11" i="1"/>
  <c r="S51" i="1"/>
  <c r="Q51" i="1" s="1"/>
  <c r="S52" i="1"/>
  <c r="Q52" i="1" s="1"/>
  <c r="S26" i="1"/>
  <c r="S43" i="1"/>
  <c r="S69" i="1"/>
  <c r="S14" i="1"/>
  <c r="P14" i="1" s="1"/>
  <c r="S12" i="1"/>
  <c r="S17" i="1"/>
  <c r="S78" i="1"/>
  <c r="Q78" i="1" s="1"/>
  <c r="S79" i="1"/>
  <c r="Q79" i="1" s="1"/>
  <c r="S41" i="1"/>
  <c r="S38" i="1"/>
  <c r="S22" i="1"/>
  <c r="S36" i="1"/>
  <c r="S65" i="1"/>
  <c r="Q65" i="1" s="1"/>
  <c r="S68" i="1"/>
  <c r="Q68" i="1" s="1"/>
  <c r="S77" i="1"/>
  <c r="Q77" i="1" s="1"/>
  <c r="S59" i="1"/>
  <c r="Q59" i="1" s="1"/>
  <c r="S72" i="1"/>
  <c r="Q72" i="1" s="1"/>
  <c r="S18" i="1"/>
  <c r="S74" i="1"/>
  <c r="S53" i="1"/>
  <c r="Q53" i="1" s="1"/>
  <c r="S60" i="1"/>
  <c r="Q60" i="1" s="1"/>
  <c r="S63" i="1"/>
  <c r="Q63" i="1" s="1"/>
  <c r="S27" i="1"/>
  <c r="S50" i="1"/>
  <c r="S70" i="1"/>
  <c r="S64" i="1"/>
  <c r="Q64" i="1" s="1"/>
  <c r="S66" i="1"/>
  <c r="Q66" i="1" s="1"/>
  <c r="S19" i="1"/>
  <c r="S73" i="1"/>
  <c r="Q73" i="1" s="1"/>
  <c r="S23" i="1"/>
  <c r="S75" i="1"/>
  <c r="Q75" i="1" s="1"/>
  <c r="S61" i="1"/>
  <c r="S24" i="1"/>
  <c r="S62" i="1"/>
  <c r="S67" i="1"/>
  <c r="S31" i="1"/>
  <c r="S58" i="1"/>
  <c r="S20" i="1"/>
  <c r="S35" i="1"/>
  <c r="S45" i="1"/>
  <c r="S80" i="1"/>
  <c r="Q80" i="1" s="1"/>
  <c r="S81" i="1"/>
  <c r="Q81" i="1" s="1"/>
  <c r="S10" i="1"/>
  <c r="AU75" i="1"/>
  <c r="AU66" i="1"/>
  <c r="AU59" i="1"/>
  <c r="AU65" i="1"/>
  <c r="AU41" i="1"/>
  <c r="AU14" i="1"/>
  <c r="AU43" i="1"/>
  <c r="AU25" i="1"/>
  <c r="AU51" i="1"/>
  <c r="AU45" i="1"/>
  <c r="AU35" i="1"/>
  <c r="AU20" i="1"/>
  <c r="AU58" i="1"/>
  <c r="AU67" i="1"/>
  <c r="AU62" i="1"/>
  <c r="AU24" i="1"/>
  <c r="AU61" i="1"/>
  <c r="AU73" i="1"/>
  <c r="AU19" i="1"/>
  <c r="AU64" i="1"/>
  <c r="AU70" i="1"/>
  <c r="AU50" i="1"/>
  <c r="AU27" i="1"/>
  <c r="AU63" i="1"/>
  <c r="AU60" i="1"/>
  <c r="AU53" i="1"/>
  <c r="AU74" i="1"/>
  <c r="AU18" i="1"/>
  <c r="AU72" i="1"/>
  <c r="AU77" i="1"/>
  <c r="AU68" i="1"/>
  <c r="AU36" i="1"/>
  <c r="AU22" i="1"/>
  <c r="AU38" i="1"/>
  <c r="AU79" i="1"/>
  <c r="AU78" i="1"/>
  <c r="AU17" i="1"/>
  <c r="AU12" i="1"/>
  <c r="AU69" i="1"/>
  <c r="AS69" i="1" s="1"/>
  <c r="AR69" i="1" s="1"/>
  <c r="AU26" i="1"/>
  <c r="AU52" i="1"/>
  <c r="AU11" i="1"/>
  <c r="AS33" i="1"/>
  <c r="AR33" i="1" s="1"/>
  <c r="AU49" i="1"/>
  <c r="AU57" i="1"/>
  <c r="AU30" i="1"/>
  <c r="AU71" i="1"/>
  <c r="AU15" i="1"/>
  <c r="AU76" i="1"/>
  <c r="AU29" i="1"/>
  <c r="AU16" i="1"/>
  <c r="AU44" i="1"/>
  <c r="AU42" i="1"/>
  <c r="AU46" i="1"/>
  <c r="AU21" i="1"/>
  <c r="AU28" i="1"/>
  <c r="AU34" i="1"/>
  <c r="AU47" i="1"/>
  <c r="AU54" i="1"/>
  <c r="AU40" i="1"/>
  <c r="AU56" i="1"/>
  <c r="AU32" i="1"/>
  <c r="AU13" i="1"/>
  <c r="AU39" i="1"/>
  <c r="AU48" i="1"/>
  <c r="AU55" i="1"/>
  <c r="AO81" i="1"/>
  <c r="AN81" i="1" s="1"/>
  <c r="AO80" i="1"/>
  <c r="AN80" i="1" s="1"/>
  <c r="AC55" i="1"/>
  <c r="AC48" i="1"/>
  <c r="AC39" i="1"/>
  <c r="AC13" i="1"/>
  <c r="AC32" i="1"/>
  <c r="AC56" i="1"/>
  <c r="AC40" i="1"/>
  <c r="AC54" i="1"/>
  <c r="AC47" i="1"/>
  <c r="AC34" i="1"/>
  <c r="AC28" i="1"/>
  <c r="AC21" i="1"/>
  <c r="AC46" i="1"/>
  <c r="AC42" i="1"/>
  <c r="AC44" i="1"/>
  <c r="AC37" i="1"/>
  <c r="AC16" i="1"/>
  <c r="AC29" i="1"/>
  <c r="AC76" i="1"/>
  <c r="AC15" i="1"/>
  <c r="AC71" i="1"/>
  <c r="AC30" i="1"/>
  <c r="AC57" i="1"/>
  <c r="AC49" i="1"/>
  <c r="AC33" i="1"/>
  <c r="AC11" i="1"/>
  <c r="AC51" i="1"/>
  <c r="AC52" i="1"/>
  <c r="AC25" i="1"/>
  <c r="AC26" i="1"/>
  <c r="AC43" i="1"/>
  <c r="AC69" i="1"/>
  <c r="AC14" i="1"/>
  <c r="AC12" i="1"/>
  <c r="AC17" i="1"/>
  <c r="AC78" i="1"/>
  <c r="AC79" i="1"/>
  <c r="AC41" i="1"/>
  <c r="AC38" i="1"/>
  <c r="AC22" i="1"/>
  <c r="AC36" i="1"/>
  <c r="AC65" i="1"/>
  <c r="AC68" i="1"/>
  <c r="AC77" i="1"/>
  <c r="AC59" i="1"/>
  <c r="AC72" i="1"/>
  <c r="AC18" i="1"/>
  <c r="AC74" i="1"/>
  <c r="AC53" i="1"/>
  <c r="AC60" i="1"/>
  <c r="AC63" i="1"/>
  <c r="AC27" i="1"/>
  <c r="AC50" i="1"/>
  <c r="AC70" i="1"/>
  <c r="AC64" i="1"/>
  <c r="AC66" i="1"/>
  <c r="AC19" i="1"/>
  <c r="AC73" i="1"/>
  <c r="AC23" i="1"/>
  <c r="AC75" i="1"/>
  <c r="AC61" i="1"/>
  <c r="AC24" i="1"/>
  <c r="AC62" i="1"/>
  <c r="AC67" i="1"/>
  <c r="AC31" i="1"/>
  <c r="AC58" i="1"/>
  <c r="AC20" i="1"/>
  <c r="AC80" i="1"/>
  <c r="AC35" i="1"/>
  <c r="AC45" i="1"/>
  <c r="AC81" i="1"/>
  <c r="AC10" i="1"/>
  <c r="U55" i="1"/>
  <c r="T55" i="1" s="1"/>
  <c r="U48" i="1"/>
  <c r="T48" i="1" s="1"/>
  <c r="U39" i="1"/>
  <c r="T39" i="1" s="1"/>
  <c r="U13" i="1"/>
  <c r="T13" i="1" s="1"/>
  <c r="U32" i="1"/>
  <c r="T32" i="1" s="1"/>
  <c r="U56" i="1"/>
  <c r="T56" i="1" s="1"/>
  <c r="U40" i="1"/>
  <c r="T40" i="1" s="1"/>
  <c r="U54" i="1"/>
  <c r="T54" i="1" s="1"/>
  <c r="U47" i="1"/>
  <c r="T47" i="1" s="1"/>
  <c r="U34" i="1"/>
  <c r="T34" i="1" s="1"/>
  <c r="U28" i="1"/>
  <c r="T28" i="1" s="1"/>
  <c r="U21" i="1"/>
  <c r="T21" i="1" s="1"/>
  <c r="U46" i="1"/>
  <c r="T46" i="1" s="1"/>
  <c r="U42" i="1"/>
  <c r="T42" i="1" s="1"/>
  <c r="U44" i="1"/>
  <c r="T44" i="1" s="1"/>
  <c r="U37" i="1"/>
  <c r="T37" i="1" s="1"/>
  <c r="U16" i="1"/>
  <c r="T16" i="1" s="1"/>
  <c r="U29" i="1"/>
  <c r="T29" i="1" s="1"/>
  <c r="U76" i="1"/>
  <c r="T76" i="1" s="1"/>
  <c r="U15" i="1"/>
  <c r="U71" i="1"/>
  <c r="T71" i="1" s="1"/>
  <c r="U30" i="1"/>
  <c r="T30" i="1" s="1"/>
  <c r="U57" i="1"/>
  <c r="T57" i="1" s="1"/>
  <c r="U49" i="1"/>
  <c r="T49" i="1" s="1"/>
  <c r="U33" i="1"/>
  <c r="T33" i="1" s="1"/>
  <c r="U11" i="1"/>
  <c r="U51" i="1"/>
  <c r="T51" i="1" s="1"/>
  <c r="U52" i="1"/>
  <c r="T52" i="1" s="1"/>
  <c r="U25" i="1"/>
  <c r="U26" i="1"/>
  <c r="U43" i="1"/>
  <c r="T43" i="1" s="1"/>
  <c r="U69" i="1"/>
  <c r="U14" i="1"/>
  <c r="U12" i="1"/>
  <c r="T12" i="1" s="1"/>
  <c r="U17" i="1"/>
  <c r="T17" i="1" s="1"/>
  <c r="U78" i="1"/>
  <c r="U79" i="1"/>
  <c r="U41" i="1"/>
  <c r="T41" i="1" s="1"/>
  <c r="U38" i="1"/>
  <c r="U22" i="1"/>
  <c r="U36" i="1"/>
  <c r="U65" i="1"/>
  <c r="U68" i="1"/>
  <c r="T68" i="1" s="1"/>
  <c r="U77" i="1"/>
  <c r="U59" i="1"/>
  <c r="U72" i="1"/>
  <c r="U18" i="1"/>
  <c r="U74" i="1"/>
  <c r="U53" i="1"/>
  <c r="T53" i="1" s="1"/>
  <c r="U60" i="1"/>
  <c r="U63" i="1"/>
  <c r="U27" i="1"/>
  <c r="U50" i="1"/>
  <c r="U70" i="1"/>
  <c r="U64" i="1"/>
  <c r="U66" i="1"/>
  <c r="U19" i="1"/>
  <c r="T19" i="1" s="1"/>
  <c r="U73" i="1"/>
  <c r="U23" i="1"/>
  <c r="U75" i="1"/>
  <c r="T75" i="1" s="1"/>
  <c r="U61" i="1"/>
  <c r="T61" i="1" s="1"/>
  <c r="U24" i="1"/>
  <c r="U62" i="1"/>
  <c r="T62" i="1" s="1"/>
  <c r="U67" i="1"/>
  <c r="T67" i="1" s="1"/>
  <c r="U31" i="1"/>
  <c r="U58" i="1"/>
  <c r="T58" i="1" s="1"/>
  <c r="U20" i="1"/>
  <c r="U80" i="1"/>
  <c r="U35" i="1"/>
  <c r="T35" i="1" s="1"/>
  <c r="U45" i="1"/>
  <c r="T45" i="1" s="1"/>
  <c r="U81" i="1"/>
  <c r="U10" i="1"/>
  <c r="R10" i="1"/>
  <c r="F83" i="1"/>
  <c r="N10" i="1"/>
  <c r="DQ55" i="1"/>
  <c r="DQ48" i="1"/>
  <c r="DQ39" i="1"/>
  <c r="DQ13" i="1"/>
  <c r="DQ32" i="1"/>
  <c r="DQ56" i="1"/>
  <c r="DQ40" i="1"/>
  <c r="DQ54" i="1"/>
  <c r="DQ47" i="1"/>
  <c r="DQ34" i="1"/>
  <c r="DQ28" i="1"/>
  <c r="DQ21" i="1"/>
  <c r="DQ46" i="1"/>
  <c r="DQ42" i="1"/>
  <c r="DQ44" i="1"/>
  <c r="DQ37" i="1"/>
  <c r="DQ16" i="1"/>
  <c r="DQ29" i="1"/>
  <c r="DQ76" i="1"/>
  <c r="DQ15" i="1"/>
  <c r="DQ71" i="1"/>
  <c r="DQ30" i="1"/>
  <c r="DQ57" i="1"/>
  <c r="DQ49" i="1"/>
  <c r="DQ33" i="1"/>
  <c r="DQ11" i="1"/>
  <c r="DQ51" i="1"/>
  <c r="DQ52" i="1"/>
  <c r="DQ25" i="1"/>
  <c r="DQ26" i="1"/>
  <c r="DQ43" i="1"/>
  <c r="DQ69" i="1"/>
  <c r="DQ14" i="1"/>
  <c r="DQ12" i="1"/>
  <c r="DQ17" i="1"/>
  <c r="DQ78" i="1"/>
  <c r="DQ79" i="1"/>
  <c r="DQ41" i="1"/>
  <c r="DQ38" i="1"/>
  <c r="DQ22" i="1"/>
  <c r="DQ36" i="1"/>
  <c r="DQ65" i="1"/>
  <c r="DQ68" i="1"/>
  <c r="DQ77" i="1"/>
  <c r="DQ59" i="1"/>
  <c r="DQ72" i="1"/>
  <c r="DQ18" i="1"/>
  <c r="DQ74" i="1"/>
  <c r="DQ53" i="1"/>
  <c r="DQ60" i="1"/>
  <c r="DQ63" i="1"/>
  <c r="DQ27" i="1"/>
  <c r="DQ50" i="1"/>
  <c r="DQ70" i="1"/>
  <c r="DQ64" i="1"/>
  <c r="DQ66" i="1"/>
  <c r="DQ19" i="1"/>
  <c r="DQ73" i="1"/>
  <c r="DQ23" i="1"/>
  <c r="DQ75" i="1"/>
  <c r="DQ61" i="1"/>
  <c r="DQ24" i="1"/>
  <c r="DQ62" i="1"/>
  <c r="DQ67" i="1"/>
  <c r="DQ31" i="1"/>
  <c r="DQ58" i="1"/>
  <c r="DQ20" i="1"/>
  <c r="DQ80" i="1"/>
  <c r="DQ35" i="1"/>
  <c r="DQ45" i="1"/>
  <c r="DQ81" i="1"/>
  <c r="DQ10" i="1"/>
  <c r="DP55" i="1"/>
  <c r="DP48" i="1"/>
  <c r="DP39" i="1"/>
  <c r="DP13" i="1"/>
  <c r="DP56" i="1"/>
  <c r="DP40" i="1"/>
  <c r="DP54" i="1"/>
  <c r="DP47" i="1"/>
  <c r="DP34" i="1"/>
  <c r="DP21" i="1"/>
  <c r="DP46" i="1"/>
  <c r="DP42" i="1"/>
  <c r="DP44" i="1"/>
  <c r="DP37" i="1"/>
  <c r="DP16" i="1"/>
  <c r="DP29" i="1"/>
  <c r="DP76" i="1"/>
  <c r="DP15" i="1"/>
  <c r="DP71" i="1"/>
  <c r="DP30" i="1"/>
  <c r="DP57" i="1"/>
  <c r="DP49" i="1"/>
  <c r="DP33" i="1"/>
  <c r="DP11" i="1"/>
  <c r="DP51" i="1"/>
  <c r="DP52" i="1"/>
  <c r="DP25" i="1"/>
  <c r="DP26" i="1"/>
  <c r="DP43" i="1"/>
  <c r="DP69" i="1"/>
  <c r="DP14" i="1"/>
  <c r="DP17" i="1"/>
  <c r="DP78" i="1"/>
  <c r="DP79" i="1"/>
  <c r="DP41" i="1"/>
  <c r="DP38" i="1"/>
  <c r="DP22" i="1"/>
  <c r="DP36" i="1"/>
  <c r="DP68" i="1"/>
  <c r="DP77" i="1"/>
  <c r="DP59" i="1"/>
  <c r="DP72" i="1"/>
  <c r="DP18" i="1"/>
  <c r="DP74" i="1"/>
  <c r="DP53" i="1"/>
  <c r="DP60" i="1"/>
  <c r="DP63" i="1"/>
  <c r="DP50" i="1"/>
  <c r="DP70" i="1"/>
  <c r="DP64" i="1"/>
  <c r="DP66" i="1"/>
  <c r="DP19" i="1"/>
  <c r="DP73" i="1"/>
  <c r="DP23" i="1"/>
  <c r="DP75" i="1"/>
  <c r="DP61" i="1"/>
  <c r="DP24" i="1"/>
  <c r="DP62" i="1"/>
  <c r="DP67" i="1"/>
  <c r="DP31" i="1"/>
  <c r="DP58" i="1"/>
  <c r="DP20" i="1"/>
  <c r="DP80" i="1"/>
  <c r="DP35" i="1"/>
  <c r="DP45" i="1"/>
  <c r="DP81" i="1"/>
  <c r="DP10" i="1"/>
  <c r="DI55" i="1"/>
  <c r="DI48" i="1"/>
  <c r="DI39" i="1"/>
  <c r="DI13" i="1"/>
  <c r="DI32" i="1"/>
  <c r="DI56" i="1"/>
  <c r="DI40" i="1"/>
  <c r="DI54" i="1"/>
  <c r="DI47" i="1"/>
  <c r="DI34" i="1"/>
  <c r="DI28" i="1"/>
  <c r="DI21" i="1"/>
  <c r="DI46" i="1"/>
  <c r="DI42" i="1"/>
  <c r="DI44" i="1"/>
  <c r="DI37" i="1"/>
  <c r="DI16" i="1"/>
  <c r="DI29" i="1"/>
  <c r="DI76" i="1"/>
  <c r="DI15" i="1"/>
  <c r="DI71" i="1"/>
  <c r="DI30" i="1"/>
  <c r="DI57" i="1"/>
  <c r="DI49" i="1"/>
  <c r="DI33" i="1"/>
  <c r="DI11" i="1"/>
  <c r="DI51" i="1"/>
  <c r="DI52" i="1"/>
  <c r="DI25" i="1"/>
  <c r="DI26" i="1"/>
  <c r="DI43" i="1"/>
  <c r="DI69" i="1"/>
  <c r="DI14" i="1"/>
  <c r="DI12" i="1"/>
  <c r="DI17" i="1"/>
  <c r="DI78" i="1"/>
  <c r="DI79" i="1"/>
  <c r="DI41" i="1"/>
  <c r="DI38" i="1"/>
  <c r="DI22" i="1"/>
  <c r="DI36" i="1"/>
  <c r="DI65" i="1"/>
  <c r="DI68" i="1"/>
  <c r="DI77" i="1"/>
  <c r="DI59" i="1"/>
  <c r="DI72" i="1"/>
  <c r="DI18" i="1"/>
  <c r="DI74" i="1"/>
  <c r="DI53" i="1"/>
  <c r="DI60" i="1"/>
  <c r="DI63" i="1"/>
  <c r="DI27" i="1"/>
  <c r="DI50" i="1"/>
  <c r="DI70" i="1"/>
  <c r="DI64" i="1"/>
  <c r="DI66" i="1"/>
  <c r="DI19" i="1"/>
  <c r="DI73" i="1"/>
  <c r="DI23" i="1"/>
  <c r="DI75" i="1"/>
  <c r="DI61" i="1"/>
  <c r="DI24" i="1"/>
  <c r="DI62" i="1"/>
  <c r="DI67" i="1"/>
  <c r="DI31" i="1"/>
  <c r="DI58" i="1"/>
  <c r="DI20" i="1"/>
  <c r="DI80" i="1"/>
  <c r="DI35" i="1"/>
  <c r="DI45" i="1"/>
  <c r="DI81" i="1"/>
  <c r="DI10" i="1"/>
  <c r="CX55" i="1"/>
  <c r="CX48" i="1"/>
  <c r="CX39" i="1"/>
  <c r="CX13" i="1"/>
  <c r="CX32" i="1"/>
  <c r="CX56" i="1"/>
  <c r="CX40" i="1"/>
  <c r="CX54" i="1"/>
  <c r="CX47" i="1"/>
  <c r="CX34" i="1"/>
  <c r="CX28" i="1"/>
  <c r="CX21" i="1"/>
  <c r="CX46" i="1"/>
  <c r="CX42" i="1"/>
  <c r="CX44" i="1"/>
  <c r="CX37" i="1"/>
  <c r="CX16" i="1"/>
  <c r="CX29" i="1"/>
  <c r="CX76" i="1"/>
  <c r="CX15" i="1"/>
  <c r="CX71" i="1"/>
  <c r="CX30" i="1"/>
  <c r="CX57" i="1"/>
  <c r="CX49" i="1"/>
  <c r="CX33" i="1"/>
  <c r="CX11" i="1"/>
  <c r="CX51" i="1"/>
  <c r="CX52" i="1"/>
  <c r="CX25" i="1"/>
  <c r="CX26" i="1"/>
  <c r="CX43" i="1"/>
  <c r="CX69" i="1"/>
  <c r="CX14" i="1"/>
  <c r="CX12" i="1"/>
  <c r="CX17" i="1"/>
  <c r="CX78" i="1"/>
  <c r="CX79" i="1"/>
  <c r="CX41" i="1"/>
  <c r="CX38" i="1"/>
  <c r="CX22" i="1"/>
  <c r="CX36" i="1"/>
  <c r="CX65" i="1"/>
  <c r="CX68" i="1"/>
  <c r="CX77" i="1"/>
  <c r="CX59" i="1"/>
  <c r="CX72" i="1"/>
  <c r="CX18" i="1"/>
  <c r="CX74" i="1"/>
  <c r="CX53" i="1"/>
  <c r="CX60" i="1"/>
  <c r="CX63" i="1"/>
  <c r="CX27" i="1"/>
  <c r="CX50" i="1"/>
  <c r="CX70" i="1"/>
  <c r="CX64" i="1"/>
  <c r="CX66" i="1"/>
  <c r="CX19" i="1"/>
  <c r="CX73" i="1"/>
  <c r="CX23" i="1"/>
  <c r="CX75" i="1"/>
  <c r="CX61" i="1"/>
  <c r="CX24" i="1"/>
  <c r="CX62" i="1"/>
  <c r="CX67" i="1"/>
  <c r="CX31" i="1"/>
  <c r="CX58" i="1"/>
  <c r="CX20" i="1"/>
  <c r="CX80" i="1"/>
  <c r="CX35" i="1"/>
  <c r="CX45" i="1"/>
  <c r="CX81" i="1"/>
  <c r="CX10" i="1"/>
  <c r="CU55" i="1"/>
  <c r="CU48" i="1"/>
  <c r="CU39" i="1"/>
  <c r="CU13" i="1"/>
  <c r="CU32" i="1"/>
  <c r="CU56" i="1"/>
  <c r="CU40" i="1"/>
  <c r="CU54" i="1"/>
  <c r="CU47" i="1"/>
  <c r="CU34" i="1"/>
  <c r="CU28" i="1"/>
  <c r="CU21" i="1"/>
  <c r="CU46" i="1"/>
  <c r="CU42" i="1"/>
  <c r="CU44" i="1"/>
  <c r="CU37" i="1"/>
  <c r="CU16" i="1"/>
  <c r="CU29" i="1"/>
  <c r="CU76" i="1"/>
  <c r="CU15" i="1"/>
  <c r="CU71" i="1"/>
  <c r="CU30" i="1"/>
  <c r="CU57" i="1"/>
  <c r="CU49" i="1"/>
  <c r="CU33" i="1"/>
  <c r="CU11" i="1"/>
  <c r="CU51" i="1"/>
  <c r="CU52" i="1"/>
  <c r="CU25" i="1"/>
  <c r="CU26" i="1"/>
  <c r="CU43" i="1"/>
  <c r="CU69" i="1"/>
  <c r="CU14" i="1"/>
  <c r="CU12" i="1"/>
  <c r="CU17" i="1"/>
  <c r="CU78" i="1"/>
  <c r="CU79" i="1"/>
  <c r="CU41" i="1"/>
  <c r="CU38" i="1"/>
  <c r="CU22" i="1"/>
  <c r="CU36" i="1"/>
  <c r="CU65" i="1"/>
  <c r="CU68" i="1"/>
  <c r="CU77" i="1"/>
  <c r="CU59" i="1"/>
  <c r="CU72" i="1"/>
  <c r="CU18" i="1"/>
  <c r="CU74" i="1"/>
  <c r="CU53" i="1"/>
  <c r="CU60" i="1"/>
  <c r="CU63" i="1"/>
  <c r="CU27" i="1"/>
  <c r="CU50" i="1"/>
  <c r="CU70" i="1"/>
  <c r="CU64" i="1"/>
  <c r="CU66" i="1"/>
  <c r="CU19" i="1"/>
  <c r="CU73" i="1"/>
  <c r="CU23" i="1"/>
  <c r="CU75" i="1"/>
  <c r="CU61" i="1"/>
  <c r="CU24" i="1"/>
  <c r="CU62" i="1"/>
  <c r="CU67" i="1"/>
  <c r="CU31" i="1"/>
  <c r="CU58" i="1"/>
  <c r="CU20" i="1"/>
  <c r="CU80" i="1"/>
  <c r="CU35" i="1"/>
  <c r="CU45" i="1"/>
  <c r="CU81" i="1"/>
  <c r="CU10" i="1"/>
  <c r="CR48" i="1"/>
  <c r="CR39" i="1"/>
  <c r="CR13" i="1"/>
  <c r="CR32" i="1"/>
  <c r="CR56" i="1"/>
  <c r="CR40" i="1"/>
  <c r="CR54" i="1"/>
  <c r="CR47" i="1"/>
  <c r="CR34" i="1"/>
  <c r="CR28" i="1"/>
  <c r="CR21" i="1"/>
  <c r="CR46" i="1"/>
  <c r="CR42" i="1"/>
  <c r="CR44" i="1"/>
  <c r="CR37" i="1"/>
  <c r="CR16" i="1"/>
  <c r="CR29" i="1"/>
  <c r="CR76" i="1"/>
  <c r="CR15" i="1"/>
  <c r="CR71" i="1"/>
  <c r="CR30" i="1"/>
  <c r="CR57" i="1"/>
  <c r="CR49" i="1"/>
  <c r="CR33" i="1"/>
  <c r="CR11" i="1"/>
  <c r="CR51" i="1"/>
  <c r="CR52" i="1"/>
  <c r="CR25" i="1"/>
  <c r="CR26" i="1"/>
  <c r="CR43" i="1"/>
  <c r="CR69" i="1"/>
  <c r="CR14" i="1"/>
  <c r="CR12" i="1"/>
  <c r="CR17" i="1"/>
  <c r="CR78" i="1"/>
  <c r="CR79" i="1"/>
  <c r="CR41" i="1"/>
  <c r="CR38" i="1"/>
  <c r="CR22" i="1"/>
  <c r="CR36" i="1"/>
  <c r="CR65" i="1"/>
  <c r="CR68" i="1"/>
  <c r="CR77" i="1"/>
  <c r="CR59" i="1"/>
  <c r="CR72" i="1"/>
  <c r="CR18" i="1"/>
  <c r="CR74" i="1"/>
  <c r="CR53" i="1"/>
  <c r="CR60" i="1"/>
  <c r="CR63" i="1"/>
  <c r="CR27" i="1"/>
  <c r="CR50" i="1"/>
  <c r="CR70" i="1"/>
  <c r="CR64" i="1"/>
  <c r="CR66" i="1"/>
  <c r="CR19" i="1"/>
  <c r="CR73" i="1"/>
  <c r="CR23" i="1"/>
  <c r="CR75" i="1"/>
  <c r="CR61" i="1"/>
  <c r="CR24" i="1"/>
  <c r="CR62" i="1"/>
  <c r="CR67" i="1"/>
  <c r="CR31" i="1"/>
  <c r="CR58" i="1"/>
  <c r="CR20" i="1"/>
  <c r="CR80" i="1"/>
  <c r="CR35" i="1"/>
  <c r="CR45" i="1"/>
  <c r="CR81" i="1"/>
  <c r="CR55" i="1"/>
  <c r="CR10" i="1"/>
  <c r="CP55" i="1"/>
  <c r="CP48" i="1"/>
  <c r="CP39" i="1"/>
  <c r="CP13" i="1"/>
  <c r="CP32" i="1"/>
  <c r="CP56" i="1"/>
  <c r="CP40" i="1"/>
  <c r="CP54" i="1"/>
  <c r="CP47" i="1"/>
  <c r="CP34" i="1"/>
  <c r="CP28" i="1"/>
  <c r="CP21" i="1"/>
  <c r="CP46" i="1"/>
  <c r="CP42" i="1"/>
  <c r="CP44" i="1"/>
  <c r="CP37" i="1"/>
  <c r="CP16" i="1"/>
  <c r="CP29" i="1"/>
  <c r="CP76" i="1"/>
  <c r="CP15" i="1"/>
  <c r="CP71" i="1"/>
  <c r="CP30" i="1"/>
  <c r="CP57" i="1"/>
  <c r="CP49" i="1"/>
  <c r="CP33" i="1"/>
  <c r="CP11" i="1"/>
  <c r="CP51" i="1"/>
  <c r="CP52" i="1"/>
  <c r="CP25" i="1"/>
  <c r="CP26" i="1"/>
  <c r="CP43" i="1"/>
  <c r="CP69" i="1"/>
  <c r="CP14" i="1"/>
  <c r="CP12" i="1"/>
  <c r="CP17" i="1"/>
  <c r="CP78" i="1"/>
  <c r="CP79" i="1"/>
  <c r="CP41" i="1"/>
  <c r="CP38" i="1"/>
  <c r="CP22" i="1"/>
  <c r="CP36" i="1"/>
  <c r="CP65" i="1"/>
  <c r="CP68" i="1"/>
  <c r="CP77" i="1"/>
  <c r="CP59" i="1"/>
  <c r="CP72" i="1"/>
  <c r="CP18" i="1"/>
  <c r="CP74" i="1"/>
  <c r="CP53" i="1"/>
  <c r="CP60" i="1"/>
  <c r="CP63" i="1"/>
  <c r="CP27" i="1"/>
  <c r="CP50" i="1"/>
  <c r="CP70" i="1"/>
  <c r="CP64" i="1"/>
  <c r="CP66" i="1"/>
  <c r="CP19" i="1"/>
  <c r="CP73" i="1"/>
  <c r="CP23" i="1"/>
  <c r="CP75" i="1"/>
  <c r="CP61" i="1"/>
  <c r="CP24" i="1"/>
  <c r="CP62" i="1"/>
  <c r="CP67" i="1"/>
  <c r="CP31" i="1"/>
  <c r="CP58" i="1"/>
  <c r="CP20" i="1"/>
  <c r="CP80" i="1"/>
  <c r="CP35" i="1"/>
  <c r="CP45" i="1"/>
  <c r="CP81" i="1"/>
  <c r="CP10" i="1"/>
  <c r="CN55" i="1"/>
  <c r="CN48" i="1"/>
  <c r="CN39" i="1"/>
  <c r="CN13" i="1"/>
  <c r="CN32" i="1"/>
  <c r="CN56" i="1"/>
  <c r="CN40" i="1"/>
  <c r="CN54" i="1"/>
  <c r="CN47" i="1"/>
  <c r="CN34" i="1"/>
  <c r="CN28" i="1"/>
  <c r="CN21" i="1"/>
  <c r="CN46" i="1"/>
  <c r="CN42" i="1"/>
  <c r="CN44" i="1"/>
  <c r="CN37" i="1"/>
  <c r="CN16" i="1"/>
  <c r="CN29" i="1"/>
  <c r="CN76" i="1"/>
  <c r="CN15" i="1"/>
  <c r="CN71" i="1"/>
  <c r="CN30" i="1"/>
  <c r="CN57" i="1"/>
  <c r="CN49" i="1"/>
  <c r="CN33" i="1"/>
  <c r="CN11" i="1"/>
  <c r="CN51" i="1"/>
  <c r="CN52" i="1"/>
  <c r="CN25" i="1"/>
  <c r="CN26" i="1"/>
  <c r="CN43" i="1"/>
  <c r="CN69" i="1"/>
  <c r="CN14" i="1"/>
  <c r="CN12" i="1"/>
  <c r="CN17" i="1"/>
  <c r="CN78" i="1"/>
  <c r="CN79" i="1"/>
  <c r="CN41" i="1"/>
  <c r="CN38" i="1"/>
  <c r="CN22" i="1"/>
  <c r="CN36" i="1"/>
  <c r="CN65" i="1"/>
  <c r="CN68" i="1"/>
  <c r="CN77" i="1"/>
  <c r="CN59" i="1"/>
  <c r="CN72" i="1"/>
  <c r="CN18" i="1"/>
  <c r="CN74" i="1"/>
  <c r="CN53" i="1"/>
  <c r="CN60" i="1"/>
  <c r="CN63" i="1"/>
  <c r="CN27" i="1"/>
  <c r="CN50" i="1"/>
  <c r="CN70" i="1"/>
  <c r="CN64" i="1"/>
  <c r="CN66" i="1"/>
  <c r="CN19" i="1"/>
  <c r="CN73" i="1"/>
  <c r="CN23" i="1"/>
  <c r="CN75" i="1"/>
  <c r="CN61" i="1"/>
  <c r="CN24" i="1"/>
  <c r="CN62" i="1"/>
  <c r="CN67" i="1"/>
  <c r="CN31" i="1"/>
  <c r="CN58" i="1"/>
  <c r="CN20" i="1"/>
  <c r="CN80" i="1"/>
  <c r="CN35" i="1"/>
  <c r="CN45" i="1"/>
  <c r="CN81" i="1"/>
  <c r="CN10" i="1"/>
  <c r="CK55" i="1"/>
  <c r="CK48" i="1"/>
  <c r="CK39" i="1"/>
  <c r="CK13" i="1"/>
  <c r="CK32" i="1"/>
  <c r="CK56" i="1"/>
  <c r="CK40" i="1"/>
  <c r="CK54" i="1"/>
  <c r="CK47" i="1"/>
  <c r="CK34" i="1"/>
  <c r="CK28" i="1"/>
  <c r="CK21" i="1"/>
  <c r="CK46" i="1"/>
  <c r="CK42" i="1"/>
  <c r="CK44" i="1"/>
  <c r="CK37" i="1"/>
  <c r="CK16" i="1"/>
  <c r="CK29" i="1"/>
  <c r="CK76" i="1"/>
  <c r="CK15" i="1"/>
  <c r="CK71" i="1"/>
  <c r="CK30" i="1"/>
  <c r="CK57" i="1"/>
  <c r="CK49" i="1"/>
  <c r="CK33" i="1"/>
  <c r="CK11" i="1"/>
  <c r="CK51" i="1"/>
  <c r="CK52" i="1"/>
  <c r="CK25" i="1"/>
  <c r="CK26" i="1"/>
  <c r="CK43" i="1"/>
  <c r="CK69" i="1"/>
  <c r="CK14" i="1"/>
  <c r="CK12" i="1"/>
  <c r="CK17" i="1"/>
  <c r="CK78" i="1"/>
  <c r="CK79" i="1"/>
  <c r="CK41" i="1"/>
  <c r="CK38" i="1"/>
  <c r="CK22" i="1"/>
  <c r="CK36" i="1"/>
  <c r="CK65" i="1"/>
  <c r="CK68" i="1"/>
  <c r="CK77" i="1"/>
  <c r="CK59" i="1"/>
  <c r="CK72" i="1"/>
  <c r="CK18" i="1"/>
  <c r="CK74" i="1"/>
  <c r="CK53" i="1"/>
  <c r="CK60" i="1"/>
  <c r="CK63" i="1"/>
  <c r="CK27" i="1"/>
  <c r="CK50" i="1"/>
  <c r="CK70" i="1"/>
  <c r="CK64" i="1"/>
  <c r="CK66" i="1"/>
  <c r="CK19" i="1"/>
  <c r="CK73" i="1"/>
  <c r="CK23" i="1"/>
  <c r="CK75" i="1"/>
  <c r="CK61" i="1"/>
  <c r="CK24" i="1"/>
  <c r="CK62" i="1"/>
  <c r="CK67" i="1"/>
  <c r="CK31" i="1"/>
  <c r="CK58" i="1"/>
  <c r="CK20" i="1"/>
  <c r="CK80" i="1"/>
  <c r="CK35" i="1"/>
  <c r="CK45" i="1"/>
  <c r="CK81" i="1"/>
  <c r="CK10" i="1"/>
  <c r="CE10" i="1"/>
  <c r="CE55" i="1"/>
  <c r="CE48" i="1"/>
  <c r="CE39" i="1"/>
  <c r="CE13" i="1"/>
  <c r="CE32" i="1"/>
  <c r="CE56" i="1"/>
  <c r="CE40" i="1"/>
  <c r="CE54" i="1"/>
  <c r="CE47" i="1"/>
  <c r="CE34" i="1"/>
  <c r="CE28" i="1"/>
  <c r="CE21" i="1"/>
  <c r="CE46" i="1"/>
  <c r="CE42" i="1"/>
  <c r="CE44" i="1"/>
  <c r="CE37" i="1"/>
  <c r="CE16" i="1"/>
  <c r="CE29" i="1"/>
  <c r="CE76" i="1"/>
  <c r="CE15" i="1"/>
  <c r="CE71" i="1"/>
  <c r="CE30" i="1"/>
  <c r="CE57" i="1"/>
  <c r="CE49" i="1"/>
  <c r="CE33" i="1"/>
  <c r="CE11" i="1"/>
  <c r="CE51" i="1"/>
  <c r="CE52" i="1"/>
  <c r="CE25" i="1"/>
  <c r="CE26" i="1"/>
  <c r="CE43" i="1"/>
  <c r="CE69" i="1"/>
  <c r="CE14" i="1"/>
  <c r="CE12" i="1"/>
  <c r="CE17" i="1"/>
  <c r="CE78" i="1"/>
  <c r="CE79" i="1"/>
  <c r="CE41" i="1"/>
  <c r="CE38" i="1"/>
  <c r="CE22" i="1"/>
  <c r="CE36" i="1"/>
  <c r="CE65" i="1"/>
  <c r="CE68" i="1"/>
  <c r="CE77" i="1"/>
  <c r="CE59" i="1"/>
  <c r="CE72" i="1"/>
  <c r="CE18" i="1"/>
  <c r="CE74" i="1"/>
  <c r="CE53" i="1"/>
  <c r="CE60" i="1"/>
  <c r="CE63" i="1"/>
  <c r="CE27" i="1"/>
  <c r="CE50" i="1"/>
  <c r="CE70" i="1"/>
  <c r="CE64" i="1"/>
  <c r="CE66" i="1"/>
  <c r="CE19" i="1"/>
  <c r="CE73" i="1"/>
  <c r="CE23" i="1"/>
  <c r="CE75" i="1"/>
  <c r="CE61" i="1"/>
  <c r="CE24" i="1"/>
  <c r="CE62" i="1"/>
  <c r="CE67" i="1"/>
  <c r="CE31" i="1"/>
  <c r="CE58" i="1"/>
  <c r="CE20" i="1"/>
  <c r="CE80" i="1"/>
  <c r="CE35" i="1"/>
  <c r="CE45" i="1"/>
  <c r="CE81" i="1"/>
  <c r="CI55" i="1"/>
  <c r="CI48" i="1"/>
  <c r="CI39" i="1"/>
  <c r="CI13" i="1"/>
  <c r="CI32" i="1"/>
  <c r="CI56" i="1"/>
  <c r="CI40" i="1"/>
  <c r="CI54" i="1"/>
  <c r="CI47" i="1"/>
  <c r="CI34" i="1"/>
  <c r="CI28" i="1"/>
  <c r="CI21" i="1"/>
  <c r="CI46" i="1"/>
  <c r="CI42" i="1"/>
  <c r="CI44" i="1"/>
  <c r="CI37" i="1"/>
  <c r="CI16" i="1"/>
  <c r="CI29" i="1"/>
  <c r="CI76" i="1"/>
  <c r="CI15" i="1"/>
  <c r="CI71" i="1"/>
  <c r="CI30" i="1"/>
  <c r="CI57" i="1"/>
  <c r="CI49" i="1"/>
  <c r="CI33" i="1"/>
  <c r="CI11" i="1"/>
  <c r="CI51" i="1"/>
  <c r="CI52" i="1"/>
  <c r="CI25" i="1"/>
  <c r="CI26" i="1"/>
  <c r="CI43" i="1"/>
  <c r="CI69" i="1"/>
  <c r="CI14" i="1"/>
  <c r="CI12" i="1"/>
  <c r="CI17" i="1"/>
  <c r="CI78" i="1"/>
  <c r="CI79" i="1"/>
  <c r="CI41" i="1"/>
  <c r="CI38" i="1"/>
  <c r="CI22" i="1"/>
  <c r="CI36" i="1"/>
  <c r="CI65" i="1"/>
  <c r="CI68" i="1"/>
  <c r="CI77" i="1"/>
  <c r="CI59" i="1"/>
  <c r="CI72" i="1"/>
  <c r="CI18" i="1"/>
  <c r="CI74" i="1"/>
  <c r="CI53" i="1"/>
  <c r="CI60" i="1"/>
  <c r="CI63" i="1"/>
  <c r="CI27" i="1"/>
  <c r="CI50" i="1"/>
  <c r="CI70" i="1"/>
  <c r="CI64" i="1"/>
  <c r="CI66" i="1"/>
  <c r="CI19" i="1"/>
  <c r="CI73" i="1"/>
  <c r="CI23" i="1"/>
  <c r="CI75" i="1"/>
  <c r="CI61" i="1"/>
  <c r="CI24" i="1"/>
  <c r="CI62" i="1"/>
  <c r="CI67" i="1"/>
  <c r="CI31" i="1"/>
  <c r="CI58" i="1"/>
  <c r="CI20" i="1"/>
  <c r="CI80" i="1"/>
  <c r="CI35" i="1"/>
  <c r="CI45" i="1"/>
  <c r="CI81" i="1"/>
  <c r="CI10" i="1"/>
  <c r="CF55" i="1"/>
  <c r="CF48" i="1"/>
  <c r="CF39" i="1"/>
  <c r="CF13" i="1"/>
  <c r="CF32" i="1"/>
  <c r="CF56" i="1"/>
  <c r="CF40" i="1"/>
  <c r="CF54" i="1"/>
  <c r="CF47" i="1"/>
  <c r="CF34" i="1"/>
  <c r="CF28" i="1"/>
  <c r="CF21" i="1"/>
  <c r="CF46" i="1"/>
  <c r="CF42" i="1"/>
  <c r="CF44" i="1"/>
  <c r="CF37" i="1"/>
  <c r="CF16" i="1"/>
  <c r="CF29" i="1"/>
  <c r="CF76" i="1"/>
  <c r="CF15" i="1"/>
  <c r="CF71" i="1"/>
  <c r="CF30" i="1"/>
  <c r="CF57" i="1"/>
  <c r="CF49" i="1"/>
  <c r="CF33" i="1"/>
  <c r="CF11" i="1"/>
  <c r="CF51" i="1"/>
  <c r="CF52" i="1"/>
  <c r="CF25" i="1"/>
  <c r="CF26" i="1"/>
  <c r="CF43" i="1"/>
  <c r="CF69" i="1"/>
  <c r="CF14" i="1"/>
  <c r="CF12" i="1"/>
  <c r="CF17" i="1"/>
  <c r="CF78" i="1"/>
  <c r="CF79" i="1"/>
  <c r="CF41" i="1"/>
  <c r="CF38" i="1"/>
  <c r="CF22" i="1"/>
  <c r="CF36" i="1"/>
  <c r="CF65" i="1"/>
  <c r="CF68" i="1"/>
  <c r="CF77" i="1"/>
  <c r="CF59" i="1"/>
  <c r="CF72" i="1"/>
  <c r="CF18" i="1"/>
  <c r="CF74" i="1"/>
  <c r="CF53" i="1"/>
  <c r="CF60" i="1"/>
  <c r="CF63" i="1"/>
  <c r="CF27" i="1"/>
  <c r="CF50" i="1"/>
  <c r="CF70" i="1"/>
  <c r="CF64" i="1"/>
  <c r="CF66" i="1"/>
  <c r="CF19" i="1"/>
  <c r="CF73" i="1"/>
  <c r="CF23" i="1"/>
  <c r="CF75" i="1"/>
  <c r="CF61" i="1"/>
  <c r="CF24" i="1"/>
  <c r="CF62" i="1"/>
  <c r="CF67" i="1"/>
  <c r="CF31" i="1"/>
  <c r="CF58" i="1"/>
  <c r="CF20" i="1"/>
  <c r="CF80" i="1"/>
  <c r="CF35" i="1"/>
  <c r="CF45" i="1"/>
  <c r="CF81" i="1"/>
  <c r="CF10" i="1"/>
  <c r="BZ55" i="1"/>
  <c r="BZ48" i="1"/>
  <c r="BZ39" i="1"/>
  <c r="BZ13" i="1"/>
  <c r="BZ32" i="1"/>
  <c r="BZ56" i="1"/>
  <c r="BZ40" i="1"/>
  <c r="BZ54" i="1"/>
  <c r="BZ47" i="1"/>
  <c r="BZ34" i="1"/>
  <c r="BZ28" i="1"/>
  <c r="BZ21" i="1"/>
  <c r="BZ46" i="1"/>
  <c r="BZ42" i="1"/>
  <c r="BZ44" i="1"/>
  <c r="BZ37" i="1"/>
  <c r="BZ16" i="1"/>
  <c r="BZ29" i="1"/>
  <c r="BZ76" i="1"/>
  <c r="BZ15" i="1"/>
  <c r="BZ71" i="1"/>
  <c r="BZ30" i="1"/>
  <c r="BZ57" i="1"/>
  <c r="BZ49" i="1"/>
  <c r="BZ33" i="1"/>
  <c r="BZ11" i="1"/>
  <c r="BZ51" i="1"/>
  <c r="BZ52" i="1"/>
  <c r="BZ25" i="1"/>
  <c r="BZ26" i="1"/>
  <c r="BZ43" i="1"/>
  <c r="BZ69" i="1"/>
  <c r="BZ14" i="1"/>
  <c r="BZ12" i="1"/>
  <c r="BZ17" i="1"/>
  <c r="BZ78" i="1"/>
  <c r="BZ79" i="1"/>
  <c r="BZ41" i="1"/>
  <c r="BZ38" i="1"/>
  <c r="BZ22" i="1"/>
  <c r="BZ36" i="1"/>
  <c r="BZ65" i="1"/>
  <c r="BZ68" i="1"/>
  <c r="BZ77" i="1"/>
  <c r="BZ59" i="1"/>
  <c r="BZ72" i="1"/>
  <c r="BZ18" i="1"/>
  <c r="BZ74" i="1"/>
  <c r="BZ53" i="1"/>
  <c r="BZ60" i="1"/>
  <c r="BZ63" i="1"/>
  <c r="BZ27" i="1"/>
  <c r="BZ50" i="1"/>
  <c r="BZ70" i="1"/>
  <c r="BZ64" i="1"/>
  <c r="BZ66" i="1"/>
  <c r="BZ19" i="1"/>
  <c r="BZ73" i="1"/>
  <c r="BZ23" i="1"/>
  <c r="BZ75" i="1"/>
  <c r="BZ61" i="1"/>
  <c r="BZ24" i="1"/>
  <c r="BZ62" i="1"/>
  <c r="BZ67" i="1"/>
  <c r="BZ31" i="1"/>
  <c r="BZ58" i="1"/>
  <c r="BZ20" i="1"/>
  <c r="BZ80" i="1"/>
  <c r="BZ35" i="1"/>
  <c r="BZ45" i="1"/>
  <c r="BZ81" i="1"/>
  <c r="BZ10" i="1"/>
  <c r="CA10" i="1"/>
  <c r="CA55" i="1"/>
  <c r="CA48" i="1"/>
  <c r="CA39" i="1"/>
  <c r="CA13" i="1"/>
  <c r="CA32" i="1"/>
  <c r="CA56" i="1"/>
  <c r="CA40" i="1"/>
  <c r="CA54" i="1"/>
  <c r="CA47" i="1"/>
  <c r="CA34" i="1"/>
  <c r="CA28" i="1"/>
  <c r="CA21" i="1"/>
  <c r="CA46" i="1"/>
  <c r="CA42" i="1"/>
  <c r="CA44" i="1"/>
  <c r="CA37" i="1"/>
  <c r="CA16" i="1"/>
  <c r="CA29" i="1"/>
  <c r="CA76" i="1"/>
  <c r="CA15" i="1"/>
  <c r="CA71" i="1"/>
  <c r="CA30" i="1"/>
  <c r="CA57" i="1"/>
  <c r="CA49" i="1"/>
  <c r="CA33" i="1"/>
  <c r="CA11" i="1"/>
  <c r="CA51" i="1"/>
  <c r="CA52" i="1"/>
  <c r="CA25" i="1"/>
  <c r="CA26" i="1"/>
  <c r="CA43" i="1"/>
  <c r="CA69" i="1"/>
  <c r="CA14" i="1"/>
  <c r="CA12" i="1"/>
  <c r="CA17" i="1"/>
  <c r="CA78" i="1"/>
  <c r="CA79" i="1"/>
  <c r="CA41" i="1"/>
  <c r="CA38" i="1"/>
  <c r="CA22" i="1"/>
  <c r="CA36" i="1"/>
  <c r="CA65" i="1"/>
  <c r="CA68" i="1"/>
  <c r="CA77" i="1"/>
  <c r="CA59" i="1"/>
  <c r="CA72" i="1"/>
  <c r="CA18" i="1"/>
  <c r="CA74" i="1"/>
  <c r="CA53" i="1"/>
  <c r="CA60" i="1"/>
  <c r="CA63" i="1"/>
  <c r="CA27" i="1"/>
  <c r="CA50" i="1"/>
  <c r="CA70" i="1"/>
  <c r="CA64" i="1"/>
  <c r="CA66" i="1"/>
  <c r="CA19" i="1"/>
  <c r="CA73" i="1"/>
  <c r="CA23" i="1"/>
  <c r="CA75" i="1"/>
  <c r="CA61" i="1"/>
  <c r="CA24" i="1"/>
  <c r="CA62" i="1"/>
  <c r="CA67" i="1"/>
  <c r="CA31" i="1"/>
  <c r="CA58" i="1"/>
  <c r="CA20" i="1"/>
  <c r="CA80" i="1"/>
  <c r="CA35" i="1"/>
  <c r="CA45" i="1"/>
  <c r="CA81" i="1"/>
  <c r="BV33" i="1"/>
  <c r="BV80" i="1"/>
  <c r="BV81" i="1"/>
  <c r="BK55" i="1"/>
  <c r="BJ55" i="1" s="1"/>
  <c r="BK48" i="1"/>
  <c r="BJ48" i="1" s="1"/>
  <c r="BK39" i="1"/>
  <c r="BJ39" i="1" s="1"/>
  <c r="BK13" i="1"/>
  <c r="BJ13" i="1" s="1"/>
  <c r="BK32" i="1"/>
  <c r="BJ32" i="1" s="1"/>
  <c r="BK56" i="1"/>
  <c r="BJ56" i="1" s="1"/>
  <c r="BK40" i="1"/>
  <c r="BJ40" i="1" s="1"/>
  <c r="BK54" i="1"/>
  <c r="BJ54" i="1" s="1"/>
  <c r="BK47" i="1"/>
  <c r="BJ47" i="1" s="1"/>
  <c r="BK34" i="1"/>
  <c r="BJ34" i="1" s="1"/>
  <c r="BK28" i="1"/>
  <c r="BJ28" i="1" s="1"/>
  <c r="BK21" i="1"/>
  <c r="BJ21" i="1" s="1"/>
  <c r="BK46" i="1"/>
  <c r="BJ46" i="1" s="1"/>
  <c r="BK42" i="1"/>
  <c r="BJ42" i="1" s="1"/>
  <c r="BK44" i="1"/>
  <c r="BJ44" i="1" s="1"/>
  <c r="BK37" i="1"/>
  <c r="BJ37" i="1" s="1"/>
  <c r="BK16" i="1"/>
  <c r="BJ16" i="1" s="1"/>
  <c r="BK29" i="1"/>
  <c r="BJ29" i="1" s="1"/>
  <c r="BK76" i="1"/>
  <c r="BJ76" i="1" s="1"/>
  <c r="BK15" i="1"/>
  <c r="BJ15" i="1" s="1"/>
  <c r="BK71" i="1"/>
  <c r="BJ71" i="1" s="1"/>
  <c r="BK30" i="1"/>
  <c r="BJ30" i="1" s="1"/>
  <c r="BK57" i="1"/>
  <c r="BJ57" i="1" s="1"/>
  <c r="BK49" i="1"/>
  <c r="BJ49" i="1" s="1"/>
  <c r="BK33" i="1"/>
  <c r="BJ33" i="1" s="1"/>
  <c r="BK11" i="1"/>
  <c r="BJ11" i="1" s="1"/>
  <c r="BK51" i="1"/>
  <c r="BJ51" i="1" s="1"/>
  <c r="BK52" i="1"/>
  <c r="BJ52" i="1" s="1"/>
  <c r="BK25" i="1"/>
  <c r="BJ25" i="1" s="1"/>
  <c r="BK26" i="1"/>
  <c r="BJ26" i="1" s="1"/>
  <c r="BK43" i="1"/>
  <c r="BJ43" i="1" s="1"/>
  <c r="BK69" i="1"/>
  <c r="BJ69" i="1" s="1"/>
  <c r="BK14" i="1"/>
  <c r="BJ14" i="1" s="1"/>
  <c r="BK12" i="1"/>
  <c r="BJ12" i="1" s="1"/>
  <c r="BK17" i="1"/>
  <c r="BJ17" i="1" s="1"/>
  <c r="BK78" i="1"/>
  <c r="BJ78" i="1" s="1"/>
  <c r="BK79" i="1"/>
  <c r="BJ79" i="1" s="1"/>
  <c r="BK41" i="1"/>
  <c r="BJ41" i="1" s="1"/>
  <c r="BK38" i="1"/>
  <c r="BJ38" i="1" s="1"/>
  <c r="BK22" i="1"/>
  <c r="BJ22" i="1" s="1"/>
  <c r="BK36" i="1"/>
  <c r="BJ36" i="1" s="1"/>
  <c r="BK65" i="1"/>
  <c r="BJ65" i="1" s="1"/>
  <c r="BK68" i="1"/>
  <c r="BJ68" i="1" s="1"/>
  <c r="BK77" i="1"/>
  <c r="BJ77" i="1" s="1"/>
  <c r="BK59" i="1"/>
  <c r="BJ59" i="1" s="1"/>
  <c r="BK72" i="1"/>
  <c r="BJ72" i="1" s="1"/>
  <c r="BK18" i="1"/>
  <c r="BJ18" i="1" s="1"/>
  <c r="BK74" i="1"/>
  <c r="BJ74" i="1" s="1"/>
  <c r="BK53" i="1"/>
  <c r="BJ53" i="1" s="1"/>
  <c r="BK60" i="1"/>
  <c r="BJ60" i="1" s="1"/>
  <c r="BK63" i="1"/>
  <c r="BJ63" i="1" s="1"/>
  <c r="BK27" i="1"/>
  <c r="BJ27" i="1" s="1"/>
  <c r="BK50" i="1"/>
  <c r="BJ50" i="1" s="1"/>
  <c r="BK70" i="1"/>
  <c r="BJ70" i="1" s="1"/>
  <c r="BK64" i="1"/>
  <c r="BJ64" i="1" s="1"/>
  <c r="BK66" i="1"/>
  <c r="BJ66" i="1" s="1"/>
  <c r="BK19" i="1"/>
  <c r="BJ19" i="1" s="1"/>
  <c r="BK73" i="1"/>
  <c r="BJ73" i="1" s="1"/>
  <c r="BK23" i="1"/>
  <c r="BJ23" i="1" s="1"/>
  <c r="BK75" i="1"/>
  <c r="BJ75" i="1" s="1"/>
  <c r="BK61" i="1"/>
  <c r="BJ61" i="1" s="1"/>
  <c r="BK24" i="1"/>
  <c r="BJ24" i="1" s="1"/>
  <c r="BK62" i="1"/>
  <c r="BJ62" i="1" s="1"/>
  <c r="BK67" i="1"/>
  <c r="BJ67" i="1" s="1"/>
  <c r="BK31" i="1"/>
  <c r="BJ31" i="1" s="1"/>
  <c r="BK58" i="1"/>
  <c r="BJ58" i="1" s="1"/>
  <c r="BK20" i="1"/>
  <c r="BJ20" i="1" s="1"/>
  <c r="BK80" i="1"/>
  <c r="BJ80" i="1" s="1"/>
  <c r="BK35" i="1"/>
  <c r="BJ35" i="1" s="1"/>
  <c r="BK45" i="1"/>
  <c r="BJ45" i="1" s="1"/>
  <c r="BK81" i="1"/>
  <c r="BJ81" i="1" s="1"/>
  <c r="BK10" i="1"/>
  <c r="BJ10" i="1" s="1"/>
  <c r="BD55" i="1"/>
  <c r="BC55" i="1" s="1"/>
  <c r="BD48" i="1"/>
  <c r="BC48" i="1" s="1"/>
  <c r="BD39" i="1"/>
  <c r="BC39" i="1" s="1"/>
  <c r="BD13" i="1"/>
  <c r="BC13" i="1" s="1"/>
  <c r="BD32" i="1"/>
  <c r="BC32" i="1" s="1"/>
  <c r="BD56" i="1"/>
  <c r="BC56" i="1" s="1"/>
  <c r="BD40" i="1"/>
  <c r="BC40" i="1" s="1"/>
  <c r="BD54" i="1"/>
  <c r="BC54" i="1" s="1"/>
  <c r="BD47" i="1"/>
  <c r="BC47" i="1" s="1"/>
  <c r="BD34" i="1"/>
  <c r="BC34" i="1" s="1"/>
  <c r="BD28" i="1"/>
  <c r="BC28" i="1" s="1"/>
  <c r="BD21" i="1"/>
  <c r="BC21" i="1" s="1"/>
  <c r="BD46" i="1"/>
  <c r="BC46" i="1" s="1"/>
  <c r="BD42" i="1"/>
  <c r="BC42" i="1" s="1"/>
  <c r="BD44" i="1"/>
  <c r="BC44" i="1" s="1"/>
  <c r="BD37" i="1"/>
  <c r="BC37" i="1" s="1"/>
  <c r="BD16" i="1"/>
  <c r="BC16" i="1" s="1"/>
  <c r="BD29" i="1"/>
  <c r="BC29" i="1" s="1"/>
  <c r="BD76" i="1"/>
  <c r="BC76" i="1" s="1"/>
  <c r="BD15" i="1"/>
  <c r="BC15" i="1" s="1"/>
  <c r="BD71" i="1"/>
  <c r="BC71" i="1" s="1"/>
  <c r="BD30" i="1"/>
  <c r="BC30" i="1" s="1"/>
  <c r="BD57" i="1"/>
  <c r="BC57" i="1" s="1"/>
  <c r="BD49" i="1"/>
  <c r="BC49" i="1" s="1"/>
  <c r="BD33" i="1"/>
  <c r="BC33" i="1" s="1"/>
  <c r="BD11" i="1"/>
  <c r="BC11" i="1" s="1"/>
  <c r="BD51" i="1"/>
  <c r="BC51" i="1" s="1"/>
  <c r="BD52" i="1"/>
  <c r="BC52" i="1" s="1"/>
  <c r="BD25" i="1"/>
  <c r="BC25" i="1" s="1"/>
  <c r="BD26" i="1"/>
  <c r="BC26" i="1" s="1"/>
  <c r="BD43" i="1"/>
  <c r="BC43" i="1" s="1"/>
  <c r="BD69" i="1"/>
  <c r="BC69" i="1" s="1"/>
  <c r="BD14" i="1"/>
  <c r="BC14" i="1" s="1"/>
  <c r="BD12" i="1"/>
  <c r="BC12" i="1" s="1"/>
  <c r="BD17" i="1"/>
  <c r="BC17" i="1" s="1"/>
  <c r="BD78" i="1"/>
  <c r="BC78" i="1" s="1"/>
  <c r="BD79" i="1"/>
  <c r="BC79" i="1" s="1"/>
  <c r="BD41" i="1"/>
  <c r="BC41" i="1" s="1"/>
  <c r="BD38" i="1"/>
  <c r="BC38" i="1" s="1"/>
  <c r="BD22" i="1"/>
  <c r="BC22" i="1" s="1"/>
  <c r="BD36" i="1"/>
  <c r="BC36" i="1" s="1"/>
  <c r="BD65" i="1"/>
  <c r="BC65" i="1" s="1"/>
  <c r="BD68" i="1"/>
  <c r="BC68" i="1" s="1"/>
  <c r="BD77" i="1"/>
  <c r="BC77" i="1" s="1"/>
  <c r="BD59" i="1"/>
  <c r="BC59" i="1" s="1"/>
  <c r="BD72" i="1"/>
  <c r="BC72" i="1" s="1"/>
  <c r="BD18" i="1"/>
  <c r="BC18" i="1" s="1"/>
  <c r="BD74" i="1"/>
  <c r="BC74" i="1" s="1"/>
  <c r="BD53" i="1"/>
  <c r="BC53" i="1" s="1"/>
  <c r="BD60" i="1"/>
  <c r="BC60" i="1" s="1"/>
  <c r="BD63" i="1"/>
  <c r="BC63" i="1" s="1"/>
  <c r="BD27" i="1"/>
  <c r="BC27" i="1" s="1"/>
  <c r="BD50" i="1"/>
  <c r="BC50" i="1" s="1"/>
  <c r="BD70" i="1"/>
  <c r="BC70" i="1" s="1"/>
  <c r="BD64" i="1"/>
  <c r="BC64" i="1" s="1"/>
  <c r="BD66" i="1"/>
  <c r="BC66" i="1" s="1"/>
  <c r="BD19" i="1"/>
  <c r="BC19" i="1" s="1"/>
  <c r="BD73" i="1"/>
  <c r="BC73" i="1" s="1"/>
  <c r="BD23" i="1"/>
  <c r="BC23" i="1" s="1"/>
  <c r="BD75" i="1"/>
  <c r="BC75" i="1" s="1"/>
  <c r="BD61" i="1"/>
  <c r="BC61" i="1" s="1"/>
  <c r="BD24" i="1"/>
  <c r="BC24" i="1" s="1"/>
  <c r="BD62" i="1"/>
  <c r="BC62" i="1" s="1"/>
  <c r="BD67" i="1"/>
  <c r="BC67" i="1" s="1"/>
  <c r="BD31" i="1"/>
  <c r="BC31" i="1" s="1"/>
  <c r="BD58" i="1"/>
  <c r="BC58" i="1" s="1"/>
  <c r="BD20" i="1"/>
  <c r="BC20" i="1" s="1"/>
  <c r="BD80" i="1"/>
  <c r="BC80" i="1" s="1"/>
  <c r="BD35" i="1"/>
  <c r="BC35" i="1" s="1"/>
  <c r="BD45" i="1"/>
  <c r="BC45" i="1" s="1"/>
  <c r="BD81" i="1"/>
  <c r="BC81" i="1" s="1"/>
  <c r="BD10" i="1"/>
  <c r="BC10" i="1" s="1"/>
  <c r="AX81" i="1"/>
  <c r="BA81" i="1" s="1"/>
  <c r="AM80" i="1"/>
  <c r="AK80" i="1" s="1"/>
  <c r="AJ80" i="1" s="1"/>
  <c r="AM81" i="1"/>
  <c r="AK81" i="1" s="1"/>
  <c r="AJ81" i="1" s="1"/>
  <c r="AG55" i="1"/>
  <c r="AF55" i="1" s="1"/>
  <c r="AG48" i="1"/>
  <c r="AF48" i="1" s="1"/>
  <c r="AG39" i="1"/>
  <c r="AF39" i="1" s="1"/>
  <c r="AG13" i="1"/>
  <c r="AF13" i="1" s="1"/>
  <c r="AG32" i="1"/>
  <c r="AF32" i="1" s="1"/>
  <c r="AG56" i="1"/>
  <c r="AF56" i="1" s="1"/>
  <c r="AG40" i="1"/>
  <c r="AF40" i="1" s="1"/>
  <c r="AG54" i="1"/>
  <c r="AF54" i="1" s="1"/>
  <c r="AG47" i="1"/>
  <c r="AF47" i="1" s="1"/>
  <c r="AG34" i="1"/>
  <c r="AF34" i="1" s="1"/>
  <c r="AG28" i="1"/>
  <c r="AF28" i="1" s="1"/>
  <c r="AG21" i="1"/>
  <c r="AF21" i="1" s="1"/>
  <c r="AG46" i="1"/>
  <c r="AF46" i="1" s="1"/>
  <c r="AG42" i="1"/>
  <c r="AF42" i="1" s="1"/>
  <c r="AG44" i="1"/>
  <c r="AF44" i="1" s="1"/>
  <c r="AG37" i="1"/>
  <c r="AF37" i="1" s="1"/>
  <c r="AG16" i="1"/>
  <c r="AF16" i="1" s="1"/>
  <c r="AG29" i="1"/>
  <c r="AF29" i="1" s="1"/>
  <c r="AG76" i="1"/>
  <c r="AF76" i="1" s="1"/>
  <c r="AG15" i="1"/>
  <c r="AF15" i="1" s="1"/>
  <c r="AG71" i="1"/>
  <c r="AF71" i="1" s="1"/>
  <c r="AG30" i="1"/>
  <c r="AF30" i="1" s="1"/>
  <c r="AG57" i="1"/>
  <c r="AF57" i="1" s="1"/>
  <c r="AG49" i="1"/>
  <c r="AF49" i="1" s="1"/>
  <c r="AG33" i="1"/>
  <c r="AF33" i="1" s="1"/>
  <c r="AG11" i="1"/>
  <c r="AF11" i="1" s="1"/>
  <c r="AG51" i="1"/>
  <c r="AF51" i="1" s="1"/>
  <c r="AG52" i="1"/>
  <c r="AF52" i="1" s="1"/>
  <c r="AG25" i="1"/>
  <c r="AF25" i="1" s="1"/>
  <c r="AG26" i="1"/>
  <c r="AF26" i="1" s="1"/>
  <c r="AG43" i="1"/>
  <c r="AF43" i="1" s="1"/>
  <c r="AG69" i="1"/>
  <c r="AF69" i="1" s="1"/>
  <c r="AG14" i="1"/>
  <c r="AF14" i="1" s="1"/>
  <c r="AG12" i="1"/>
  <c r="AF12" i="1" s="1"/>
  <c r="AG17" i="1"/>
  <c r="AF17" i="1" s="1"/>
  <c r="AG78" i="1"/>
  <c r="AF78" i="1" s="1"/>
  <c r="AG79" i="1"/>
  <c r="AF79" i="1" s="1"/>
  <c r="AG41" i="1"/>
  <c r="AF41" i="1" s="1"/>
  <c r="AG38" i="1"/>
  <c r="AF38" i="1" s="1"/>
  <c r="AG22" i="1"/>
  <c r="AF22" i="1" s="1"/>
  <c r="AG36" i="1"/>
  <c r="AF36" i="1" s="1"/>
  <c r="AG65" i="1"/>
  <c r="AF65" i="1" s="1"/>
  <c r="AG68" i="1"/>
  <c r="AF68" i="1" s="1"/>
  <c r="AG77" i="1"/>
  <c r="AF77" i="1" s="1"/>
  <c r="AG59" i="1"/>
  <c r="AF59" i="1" s="1"/>
  <c r="AG72" i="1"/>
  <c r="AF72" i="1" s="1"/>
  <c r="AG18" i="1"/>
  <c r="AF18" i="1" s="1"/>
  <c r="AG74" i="1"/>
  <c r="AF74" i="1" s="1"/>
  <c r="AG53" i="1"/>
  <c r="AF53" i="1" s="1"/>
  <c r="AG60" i="1"/>
  <c r="AF60" i="1" s="1"/>
  <c r="AG63" i="1"/>
  <c r="AF63" i="1" s="1"/>
  <c r="AG27" i="1"/>
  <c r="AF27" i="1" s="1"/>
  <c r="AG50" i="1"/>
  <c r="AF50" i="1" s="1"/>
  <c r="AG70" i="1"/>
  <c r="AF70" i="1" s="1"/>
  <c r="AG64" i="1"/>
  <c r="AF64" i="1" s="1"/>
  <c r="AG66" i="1"/>
  <c r="AF66" i="1" s="1"/>
  <c r="AG19" i="1"/>
  <c r="AF19" i="1" s="1"/>
  <c r="AG73" i="1"/>
  <c r="AF73" i="1" s="1"/>
  <c r="AG23" i="1"/>
  <c r="AF23" i="1" s="1"/>
  <c r="AG75" i="1"/>
  <c r="AF75" i="1" s="1"/>
  <c r="AG61" i="1"/>
  <c r="AF61" i="1" s="1"/>
  <c r="AG24" i="1"/>
  <c r="AF24" i="1" s="1"/>
  <c r="AG62" i="1"/>
  <c r="AF62" i="1" s="1"/>
  <c r="AG67" i="1"/>
  <c r="AF67" i="1" s="1"/>
  <c r="AG31" i="1"/>
  <c r="AF31" i="1" s="1"/>
  <c r="AG58" i="1"/>
  <c r="AF58" i="1" s="1"/>
  <c r="AG20" i="1"/>
  <c r="AF20" i="1" s="1"/>
  <c r="AG80" i="1"/>
  <c r="AF80" i="1" s="1"/>
  <c r="AG35" i="1"/>
  <c r="AF35" i="1" s="1"/>
  <c r="AG45" i="1"/>
  <c r="AF45" i="1" s="1"/>
  <c r="AG81" i="1"/>
  <c r="AF81" i="1" s="1"/>
  <c r="AG10" i="1"/>
  <c r="AF10" i="1" s="1"/>
  <c r="Q25" i="1"/>
  <c r="Q61" i="1"/>
  <c r="M55" i="1"/>
  <c r="M48" i="1"/>
  <c r="M39" i="1"/>
  <c r="M13" i="1"/>
  <c r="M32" i="1"/>
  <c r="M56" i="1"/>
  <c r="M40" i="1"/>
  <c r="M54" i="1"/>
  <c r="M47" i="1"/>
  <c r="M34" i="1"/>
  <c r="M28" i="1"/>
  <c r="M21" i="1"/>
  <c r="M46" i="1"/>
  <c r="M42" i="1"/>
  <c r="M44" i="1"/>
  <c r="M37" i="1"/>
  <c r="M16" i="1"/>
  <c r="M29" i="1"/>
  <c r="M76" i="1"/>
  <c r="M15" i="1"/>
  <c r="M71" i="1"/>
  <c r="M30" i="1"/>
  <c r="M57" i="1"/>
  <c r="M49" i="1"/>
  <c r="M33" i="1"/>
  <c r="M11" i="1"/>
  <c r="M51" i="1"/>
  <c r="M52" i="1"/>
  <c r="M25" i="1"/>
  <c r="M26" i="1"/>
  <c r="M43" i="1"/>
  <c r="M69" i="1"/>
  <c r="M14" i="1"/>
  <c r="M12" i="1"/>
  <c r="M17" i="1"/>
  <c r="M78" i="1"/>
  <c r="M79" i="1"/>
  <c r="M41" i="1"/>
  <c r="M38" i="1"/>
  <c r="M22" i="1"/>
  <c r="M36" i="1"/>
  <c r="M65" i="1"/>
  <c r="M68" i="1"/>
  <c r="M77" i="1"/>
  <c r="M59" i="1"/>
  <c r="M72" i="1"/>
  <c r="M18" i="1"/>
  <c r="M74" i="1"/>
  <c r="M53" i="1"/>
  <c r="M60" i="1"/>
  <c r="M63" i="1"/>
  <c r="M27" i="1"/>
  <c r="M50" i="1"/>
  <c r="M70" i="1"/>
  <c r="M64" i="1"/>
  <c r="M66" i="1"/>
  <c r="M19" i="1"/>
  <c r="M73" i="1"/>
  <c r="M23" i="1"/>
  <c r="M75" i="1"/>
  <c r="M61" i="1"/>
  <c r="M24" i="1"/>
  <c r="M62" i="1"/>
  <c r="M67" i="1"/>
  <c r="M31" i="1"/>
  <c r="M58" i="1"/>
  <c r="M20" i="1"/>
  <c r="M80" i="1"/>
  <c r="M35" i="1"/>
  <c r="M45" i="1"/>
  <c r="M81" i="1"/>
  <c r="I55" i="1"/>
  <c r="I48" i="1"/>
  <c r="I39" i="1"/>
  <c r="I13" i="1"/>
  <c r="I32" i="1"/>
  <c r="I56" i="1"/>
  <c r="I40" i="1"/>
  <c r="I54" i="1"/>
  <c r="I47" i="1"/>
  <c r="I34" i="1"/>
  <c r="I28" i="1"/>
  <c r="I21" i="1"/>
  <c r="I46" i="1"/>
  <c r="I42" i="1"/>
  <c r="I44" i="1"/>
  <c r="I37" i="1"/>
  <c r="I16" i="1"/>
  <c r="I29" i="1"/>
  <c r="I76" i="1"/>
  <c r="I15" i="1"/>
  <c r="I71" i="1"/>
  <c r="I30" i="1"/>
  <c r="I57" i="1"/>
  <c r="I49" i="1"/>
  <c r="I33" i="1"/>
  <c r="I11" i="1"/>
  <c r="I51" i="1"/>
  <c r="I52" i="1"/>
  <c r="I25" i="1"/>
  <c r="I26" i="1"/>
  <c r="I43" i="1"/>
  <c r="I69" i="1"/>
  <c r="I14" i="1"/>
  <c r="I12" i="1"/>
  <c r="I17" i="1"/>
  <c r="I78" i="1"/>
  <c r="I79" i="1"/>
  <c r="I41" i="1"/>
  <c r="I38" i="1"/>
  <c r="I22" i="1"/>
  <c r="I36" i="1"/>
  <c r="I65" i="1"/>
  <c r="I68" i="1"/>
  <c r="I77" i="1"/>
  <c r="I59" i="1"/>
  <c r="I72" i="1"/>
  <c r="I18" i="1"/>
  <c r="I74" i="1"/>
  <c r="I53" i="1"/>
  <c r="I60" i="1"/>
  <c r="I63" i="1"/>
  <c r="I27" i="1"/>
  <c r="I50" i="1"/>
  <c r="I64" i="1"/>
  <c r="I66" i="1"/>
  <c r="I19" i="1"/>
  <c r="I73" i="1"/>
  <c r="I23" i="1"/>
  <c r="I75" i="1"/>
  <c r="I61" i="1"/>
  <c r="I24" i="1"/>
  <c r="I62" i="1"/>
  <c r="I67" i="1"/>
  <c r="I31" i="1"/>
  <c r="I58" i="1"/>
  <c r="I20" i="1"/>
  <c r="I80" i="1"/>
  <c r="I35" i="1"/>
  <c r="I45" i="1"/>
  <c r="I81" i="1"/>
  <c r="I10" i="1"/>
  <c r="E55" i="1"/>
  <c r="D55" i="1" s="1"/>
  <c r="E48" i="1"/>
  <c r="D48" i="1" s="1"/>
  <c r="E39" i="1"/>
  <c r="D39" i="1" s="1"/>
  <c r="E13" i="1"/>
  <c r="D13" i="1" s="1"/>
  <c r="E32" i="1"/>
  <c r="D32" i="1" s="1"/>
  <c r="E56" i="1"/>
  <c r="D56" i="1" s="1"/>
  <c r="E40" i="1"/>
  <c r="D40" i="1" s="1"/>
  <c r="E54" i="1"/>
  <c r="D54" i="1" s="1"/>
  <c r="E47" i="1"/>
  <c r="D47" i="1" s="1"/>
  <c r="E34" i="1"/>
  <c r="D34" i="1" s="1"/>
  <c r="E28" i="1"/>
  <c r="D28" i="1" s="1"/>
  <c r="E21" i="1"/>
  <c r="D21" i="1" s="1"/>
  <c r="E46" i="1"/>
  <c r="D46" i="1" s="1"/>
  <c r="E42" i="1"/>
  <c r="D42" i="1" s="1"/>
  <c r="E44" i="1"/>
  <c r="D44" i="1" s="1"/>
  <c r="E37" i="1"/>
  <c r="D37" i="1" s="1"/>
  <c r="E16" i="1"/>
  <c r="D16" i="1" s="1"/>
  <c r="E29" i="1"/>
  <c r="D29" i="1" s="1"/>
  <c r="E76" i="1"/>
  <c r="D76" i="1" s="1"/>
  <c r="E15" i="1"/>
  <c r="D15" i="1" s="1"/>
  <c r="E71" i="1"/>
  <c r="D71" i="1" s="1"/>
  <c r="E30" i="1"/>
  <c r="D30" i="1" s="1"/>
  <c r="E57" i="1"/>
  <c r="D57" i="1" s="1"/>
  <c r="E49" i="1"/>
  <c r="D49" i="1" s="1"/>
  <c r="E33" i="1"/>
  <c r="E11" i="1"/>
  <c r="D11" i="1" s="1"/>
  <c r="E51" i="1"/>
  <c r="E52" i="1"/>
  <c r="E25" i="1"/>
  <c r="D25" i="1" s="1"/>
  <c r="E26" i="1"/>
  <c r="D26" i="1" s="1"/>
  <c r="E43" i="1"/>
  <c r="D43" i="1" s="1"/>
  <c r="E69" i="1"/>
  <c r="D69" i="1" s="1"/>
  <c r="E14" i="1"/>
  <c r="D14" i="1" s="1"/>
  <c r="E12" i="1"/>
  <c r="D12" i="1" s="1"/>
  <c r="E17" i="1"/>
  <c r="D17" i="1" s="1"/>
  <c r="E78" i="1"/>
  <c r="E79" i="1"/>
  <c r="E41" i="1"/>
  <c r="D41" i="1" s="1"/>
  <c r="E38" i="1"/>
  <c r="D38" i="1" s="1"/>
  <c r="E22" i="1"/>
  <c r="D22" i="1" s="1"/>
  <c r="E36" i="1"/>
  <c r="D36" i="1" s="1"/>
  <c r="E65" i="1"/>
  <c r="E68" i="1"/>
  <c r="E77" i="1"/>
  <c r="E59" i="1"/>
  <c r="E72" i="1"/>
  <c r="E18" i="1"/>
  <c r="D18" i="1" s="1"/>
  <c r="E74" i="1"/>
  <c r="D74" i="1" s="1"/>
  <c r="E53" i="1"/>
  <c r="E60" i="1"/>
  <c r="E63" i="1"/>
  <c r="E27" i="1"/>
  <c r="D27" i="1" s="1"/>
  <c r="E50" i="1"/>
  <c r="D50" i="1" s="1"/>
  <c r="E70" i="1"/>
  <c r="E64" i="1"/>
  <c r="E66" i="1"/>
  <c r="E19" i="1"/>
  <c r="D19" i="1" s="1"/>
  <c r="E73" i="1"/>
  <c r="E23" i="1"/>
  <c r="D23" i="1" s="1"/>
  <c r="E75" i="1"/>
  <c r="E61" i="1"/>
  <c r="E24" i="1"/>
  <c r="D24" i="1" s="1"/>
  <c r="E62" i="1"/>
  <c r="D62" i="1" s="1"/>
  <c r="E67" i="1"/>
  <c r="D67" i="1" s="1"/>
  <c r="E31" i="1"/>
  <c r="D31" i="1" s="1"/>
  <c r="E58" i="1"/>
  <c r="D58" i="1" s="1"/>
  <c r="E20" i="1"/>
  <c r="D20" i="1" s="1"/>
  <c r="E80" i="1"/>
  <c r="E35" i="1"/>
  <c r="D35" i="1" s="1"/>
  <c r="E45" i="1"/>
  <c r="D45" i="1" s="1"/>
  <c r="E81" i="1"/>
  <c r="E10" i="1"/>
  <c r="D10" i="1" s="1"/>
  <c r="AW33" i="1" l="1"/>
  <c r="AV33" i="1" s="1"/>
  <c r="DT80" i="1"/>
  <c r="DT81" i="1"/>
  <c r="BY55" i="1"/>
  <c r="BW55" i="1" s="1"/>
  <c r="BV55" i="1" s="1"/>
  <c r="BY47" i="1"/>
  <c r="BW47" i="1" s="1"/>
  <c r="BV47" i="1" s="1"/>
  <c r="BY16" i="1"/>
  <c r="BW16" i="1" s="1"/>
  <c r="BV16" i="1" s="1"/>
  <c r="BY11" i="1"/>
  <c r="BW11" i="1" s="1"/>
  <c r="BV11" i="1" s="1"/>
  <c r="BY12" i="1"/>
  <c r="BW12" i="1" s="1"/>
  <c r="BV12" i="1" s="1"/>
  <c r="BY65" i="1"/>
  <c r="BW65" i="1" s="1"/>
  <c r="BV65" i="1" s="1"/>
  <c r="BY60" i="1"/>
  <c r="BW60" i="1" s="1"/>
  <c r="BV60" i="1" s="1"/>
  <c r="BY73" i="1"/>
  <c r="BW73" i="1" s="1"/>
  <c r="BV73" i="1" s="1"/>
  <c r="BY58" i="1"/>
  <c r="BW58" i="1" s="1"/>
  <c r="BV58" i="1" s="1"/>
  <c r="BY22" i="1"/>
  <c r="BW22" i="1" s="1"/>
  <c r="BV22" i="1" s="1"/>
  <c r="BY39" i="1"/>
  <c r="BW39" i="1" s="1"/>
  <c r="BV39" i="1" s="1"/>
  <c r="BY28" i="1"/>
  <c r="BW28" i="1" s="1"/>
  <c r="BV28" i="1" s="1"/>
  <c r="BY76" i="1"/>
  <c r="BW76" i="1" s="1"/>
  <c r="BV76" i="1" s="1"/>
  <c r="BY52" i="1"/>
  <c r="BW52" i="1" s="1"/>
  <c r="BV52" i="1" s="1"/>
  <c r="BY78" i="1"/>
  <c r="BW78" i="1" s="1"/>
  <c r="BV78" i="1" s="1"/>
  <c r="BY77" i="1"/>
  <c r="BW77" i="1" s="1"/>
  <c r="BV77" i="1" s="1"/>
  <c r="BY35" i="1"/>
  <c r="BW35" i="1" s="1"/>
  <c r="BV35" i="1" s="1"/>
  <c r="BY26" i="1"/>
  <c r="BW26" i="1" s="1"/>
  <c r="BV26" i="1" s="1"/>
  <c r="BY66" i="1"/>
  <c r="BW66" i="1" s="1"/>
  <c r="BV66" i="1" s="1"/>
  <c r="BY10" i="1"/>
  <c r="BY54" i="1"/>
  <c r="BW54" i="1" s="1"/>
  <c r="BV54" i="1" s="1"/>
  <c r="BY37" i="1"/>
  <c r="BW37" i="1" s="1"/>
  <c r="BV37" i="1" s="1"/>
  <c r="BY49" i="1"/>
  <c r="BW49" i="1" s="1"/>
  <c r="BV49" i="1" s="1"/>
  <c r="BY14" i="1"/>
  <c r="BW14" i="1" s="1"/>
  <c r="BV14" i="1" s="1"/>
  <c r="BY36" i="1"/>
  <c r="BW36" i="1" s="1"/>
  <c r="BV36" i="1" s="1"/>
  <c r="BY53" i="1"/>
  <c r="BW53" i="1" s="1"/>
  <c r="BV53" i="1" s="1"/>
  <c r="BY31" i="1"/>
  <c r="BW31" i="1" s="1"/>
  <c r="BV31" i="1" s="1"/>
  <c r="BY48" i="1"/>
  <c r="BW48" i="1" s="1"/>
  <c r="BV48" i="1" s="1"/>
  <c r="BY34" i="1"/>
  <c r="BW34" i="1" s="1"/>
  <c r="BV34" i="1" s="1"/>
  <c r="BY29" i="1"/>
  <c r="BW29" i="1" s="1"/>
  <c r="BV29" i="1" s="1"/>
  <c r="BY51" i="1"/>
  <c r="BW51" i="1" s="1"/>
  <c r="BV51" i="1" s="1"/>
  <c r="BY17" i="1"/>
  <c r="BW17" i="1" s="1"/>
  <c r="BV17" i="1" s="1"/>
  <c r="BY68" i="1"/>
  <c r="BW68" i="1" s="1"/>
  <c r="BV68" i="1" s="1"/>
  <c r="BY63" i="1"/>
  <c r="BW63" i="1" s="1"/>
  <c r="BV63" i="1" s="1"/>
  <c r="BY23" i="1"/>
  <c r="BW23" i="1" s="1"/>
  <c r="BV23" i="1" s="1"/>
  <c r="BY20" i="1"/>
  <c r="BW20" i="1" s="1"/>
  <c r="BV20" i="1" s="1"/>
  <c r="BY27" i="1"/>
  <c r="BW27" i="1" s="1"/>
  <c r="BV27" i="1" s="1"/>
  <c r="BY75" i="1"/>
  <c r="BW75" i="1" s="1"/>
  <c r="BV75" i="1" s="1"/>
  <c r="BY13" i="1"/>
  <c r="BW13" i="1" s="1"/>
  <c r="BV13" i="1" s="1"/>
  <c r="BY21" i="1"/>
  <c r="BW21" i="1" s="1"/>
  <c r="BV21" i="1" s="1"/>
  <c r="BY15" i="1"/>
  <c r="BW15" i="1" s="1"/>
  <c r="BV15" i="1" s="1"/>
  <c r="BY25" i="1"/>
  <c r="BW25" i="1" s="1"/>
  <c r="BV25" i="1" s="1"/>
  <c r="BY79" i="1"/>
  <c r="BW79" i="1" s="1"/>
  <c r="BV79" i="1" s="1"/>
  <c r="BY59" i="1"/>
  <c r="BW59" i="1" s="1"/>
  <c r="BV59" i="1" s="1"/>
  <c r="BY50" i="1"/>
  <c r="BW50" i="1" s="1"/>
  <c r="BV50" i="1" s="1"/>
  <c r="BY61" i="1"/>
  <c r="BW61" i="1" s="1"/>
  <c r="BV61" i="1" s="1"/>
  <c r="BY45" i="1"/>
  <c r="BW45" i="1" s="1"/>
  <c r="BV45" i="1" s="1"/>
  <c r="BY32" i="1"/>
  <c r="BW32" i="1" s="1"/>
  <c r="BV32" i="1" s="1"/>
  <c r="BY46" i="1"/>
  <c r="BW46" i="1" s="1"/>
  <c r="BV46" i="1" s="1"/>
  <c r="BY71" i="1"/>
  <c r="BW71" i="1" s="1"/>
  <c r="BV71" i="1" s="1"/>
  <c r="BY41" i="1"/>
  <c r="BW41" i="1" s="1"/>
  <c r="BV41" i="1" s="1"/>
  <c r="BY72" i="1"/>
  <c r="BW72" i="1" s="1"/>
  <c r="BV72" i="1" s="1"/>
  <c r="BY70" i="1"/>
  <c r="BW70" i="1" s="1"/>
  <c r="BV70" i="1" s="1"/>
  <c r="BY24" i="1"/>
  <c r="BW24" i="1" s="1"/>
  <c r="BV24" i="1" s="1"/>
  <c r="BY56" i="1"/>
  <c r="BW56" i="1" s="1"/>
  <c r="BV56" i="1" s="1"/>
  <c r="BY42" i="1"/>
  <c r="BW42" i="1" s="1"/>
  <c r="BV42" i="1" s="1"/>
  <c r="BY30" i="1"/>
  <c r="BW30" i="1" s="1"/>
  <c r="BV30" i="1" s="1"/>
  <c r="BY43" i="1"/>
  <c r="BW43" i="1" s="1"/>
  <c r="BV43" i="1" s="1"/>
  <c r="BY38" i="1"/>
  <c r="BW38" i="1" s="1"/>
  <c r="BV38" i="1" s="1"/>
  <c r="BY18" i="1"/>
  <c r="BW18" i="1" s="1"/>
  <c r="BV18" i="1" s="1"/>
  <c r="BY64" i="1"/>
  <c r="BW64" i="1" s="1"/>
  <c r="BV64" i="1" s="1"/>
  <c r="BY62" i="1"/>
  <c r="BW62" i="1" s="1"/>
  <c r="BV62" i="1" s="1"/>
  <c r="BY40" i="1"/>
  <c r="BW40" i="1" s="1"/>
  <c r="BV40" i="1" s="1"/>
  <c r="BY44" i="1"/>
  <c r="BW44" i="1" s="1"/>
  <c r="BV44" i="1" s="1"/>
  <c r="BY57" i="1"/>
  <c r="BW57" i="1" s="1"/>
  <c r="BV57" i="1" s="1"/>
  <c r="BY69" i="1"/>
  <c r="BW69" i="1" s="1"/>
  <c r="BV69" i="1" s="1"/>
  <c r="BY74" i="1"/>
  <c r="BW74" i="1" s="1"/>
  <c r="BV74" i="1" s="1"/>
  <c r="BY67" i="1"/>
  <c r="BW67" i="1" s="1"/>
  <c r="BV67" i="1" s="1"/>
  <c r="BY19" i="1"/>
  <c r="BW19" i="1" s="1"/>
  <c r="BV19" i="1" s="1"/>
  <c r="Q14" i="1"/>
  <c r="P11" i="1"/>
  <c r="Q11" i="1"/>
  <c r="Q18" i="1"/>
  <c r="P38" i="1"/>
  <c r="Q43" i="1"/>
  <c r="Q57" i="1"/>
  <c r="Q44" i="1"/>
  <c r="Q40" i="1"/>
  <c r="AS56" i="1"/>
  <c r="AR56" i="1" s="1"/>
  <c r="AS42" i="1"/>
  <c r="AR42" i="1" s="1"/>
  <c r="AS30" i="1"/>
  <c r="AR30" i="1" s="1"/>
  <c r="AS62" i="1"/>
  <c r="AR62" i="1" s="1"/>
  <c r="Q62" i="1"/>
  <c r="AS43" i="1"/>
  <c r="AR43" i="1" s="1"/>
  <c r="Q45" i="1"/>
  <c r="Q50" i="1"/>
  <c r="Q71" i="1"/>
  <c r="Q46" i="1"/>
  <c r="Q32" i="1"/>
  <c r="AS18" i="1"/>
  <c r="AR18" i="1" s="1"/>
  <c r="AS64" i="1"/>
  <c r="AR64" i="1" s="1"/>
  <c r="AS38" i="1"/>
  <c r="AR38" i="1" s="1"/>
  <c r="AS53" i="1"/>
  <c r="AR53" i="1" s="1"/>
  <c r="Q31" i="1"/>
  <c r="P19" i="1"/>
  <c r="P36" i="1"/>
  <c r="Q33" i="1"/>
  <c r="Q16" i="1"/>
  <c r="Q47" i="1"/>
  <c r="Q55" i="1"/>
  <c r="AS50" i="1"/>
  <c r="AR50" i="1" s="1"/>
  <c r="AS66" i="1"/>
  <c r="AR66" i="1" s="1"/>
  <c r="AS40" i="1"/>
  <c r="AR40" i="1" s="1"/>
  <c r="AS44" i="1"/>
  <c r="AR44" i="1" s="1"/>
  <c r="AS57" i="1"/>
  <c r="AR57" i="1" s="1"/>
  <c r="AS67" i="1"/>
  <c r="AR67" i="1" s="1"/>
  <c r="AS10" i="1"/>
  <c r="AR10" i="1" s="1"/>
  <c r="AS54" i="1"/>
  <c r="AR54" i="1" s="1"/>
  <c r="AS37" i="1"/>
  <c r="AR37" i="1" s="1"/>
  <c r="AS49" i="1"/>
  <c r="AR49" i="1" s="1"/>
  <c r="AS31" i="1"/>
  <c r="AR31" i="1" s="1"/>
  <c r="AS14" i="1"/>
  <c r="AR14" i="1" s="1"/>
  <c r="AS79" i="1"/>
  <c r="AR79" i="1" s="1"/>
  <c r="AS19" i="1"/>
  <c r="AR19" i="1" s="1"/>
  <c r="AS13" i="1"/>
  <c r="AR13" i="1" s="1"/>
  <c r="AS21" i="1"/>
  <c r="AR21" i="1" s="1"/>
  <c r="AS15" i="1"/>
  <c r="AR15" i="1" s="1"/>
  <c r="AS36" i="1"/>
  <c r="AR36" i="1" s="1"/>
  <c r="AS61" i="1"/>
  <c r="AR61" i="1" s="1"/>
  <c r="AS45" i="1"/>
  <c r="AR45" i="1" s="1"/>
  <c r="AS25" i="1"/>
  <c r="AR25" i="1" s="1"/>
  <c r="AS75" i="1"/>
  <c r="AR75" i="1" s="1"/>
  <c r="AS77" i="1"/>
  <c r="AR77" i="1" s="1"/>
  <c r="AS65" i="1"/>
  <c r="AR65" i="1" s="1"/>
  <c r="AS60" i="1"/>
  <c r="AR60" i="1" s="1"/>
  <c r="AS12" i="1"/>
  <c r="AR12" i="1" s="1"/>
  <c r="Q35" i="1"/>
  <c r="AS55" i="1"/>
  <c r="AR55" i="1" s="1"/>
  <c r="AS47" i="1"/>
  <c r="AR47" i="1" s="1"/>
  <c r="AS16" i="1"/>
  <c r="AR16" i="1" s="1"/>
  <c r="AS58" i="1"/>
  <c r="AR58" i="1" s="1"/>
  <c r="P27" i="1"/>
  <c r="Q15" i="1"/>
  <c r="Q21" i="1"/>
  <c r="Q13" i="1"/>
  <c r="AS11" i="1"/>
  <c r="AR11" i="1" s="1"/>
  <c r="AS73" i="1"/>
  <c r="AR73" i="1" s="1"/>
  <c r="Q24" i="1"/>
  <c r="Q70" i="1"/>
  <c r="P41" i="1"/>
  <c r="Q26" i="1"/>
  <c r="Q30" i="1"/>
  <c r="Q42" i="1"/>
  <c r="P56" i="1"/>
  <c r="AS74" i="1"/>
  <c r="AR74" i="1" s="1"/>
  <c r="AS22" i="1"/>
  <c r="AR22" i="1" s="1"/>
  <c r="Q38" i="1"/>
  <c r="AS63" i="1"/>
  <c r="AR63" i="1" s="1"/>
  <c r="AS68" i="1"/>
  <c r="AR68" i="1" s="1"/>
  <c r="AS51" i="1"/>
  <c r="AR51" i="1" s="1"/>
  <c r="AS17" i="1"/>
  <c r="AR17" i="1" s="1"/>
  <c r="AS48" i="1"/>
  <c r="AR48" i="1" s="1"/>
  <c r="AS34" i="1"/>
  <c r="AR34" i="1" s="1"/>
  <c r="AS29" i="1"/>
  <c r="AR29" i="1" s="1"/>
  <c r="AS20" i="1"/>
  <c r="AR20" i="1" s="1"/>
  <c r="Q20" i="1"/>
  <c r="Q23" i="1"/>
  <c r="P17" i="1"/>
  <c r="Q76" i="1"/>
  <c r="Q28" i="1"/>
  <c r="Q39" i="1"/>
  <c r="AS23" i="1"/>
  <c r="AR23" i="1" s="1"/>
  <c r="Q36" i="1"/>
  <c r="AS39" i="1"/>
  <c r="AR39" i="1" s="1"/>
  <c r="AS28" i="1"/>
  <c r="AR28" i="1" s="1"/>
  <c r="AS76" i="1"/>
  <c r="AR76" i="1" s="1"/>
  <c r="AS52" i="1"/>
  <c r="AR52" i="1" s="1"/>
  <c r="AS35" i="1"/>
  <c r="AR35" i="1" s="1"/>
  <c r="Q58" i="1"/>
  <c r="Q12" i="1"/>
  <c r="Q29" i="1"/>
  <c r="Q34" i="1"/>
  <c r="Q48" i="1"/>
  <c r="AS27" i="1"/>
  <c r="AR27" i="1" s="1"/>
  <c r="AS78" i="1"/>
  <c r="AR78" i="1" s="1"/>
  <c r="Q56" i="1"/>
  <c r="Q41" i="1"/>
  <c r="Q27" i="1"/>
  <c r="Q19" i="1"/>
  <c r="Q22" i="1"/>
  <c r="Q10" i="1"/>
  <c r="Q67" i="1"/>
  <c r="Q74" i="1"/>
  <c r="P22" i="1"/>
  <c r="Q69" i="1"/>
  <c r="Q49" i="1"/>
  <c r="Q37" i="1"/>
  <c r="Q54" i="1"/>
  <c r="Q17" i="1"/>
  <c r="P62" i="1"/>
  <c r="AS32" i="1"/>
  <c r="AR32" i="1" s="1"/>
  <c r="AS46" i="1"/>
  <c r="AR46" i="1" s="1"/>
  <c r="AS71" i="1"/>
  <c r="AR71" i="1" s="1"/>
  <c r="AS59" i="1"/>
  <c r="AR59" i="1" s="1"/>
  <c r="AS41" i="1"/>
  <c r="AR41" i="1" s="1"/>
  <c r="AS72" i="1"/>
  <c r="AR72" i="1" s="1"/>
  <c r="AS70" i="1"/>
  <c r="AR70" i="1" s="1"/>
  <c r="AS24" i="1"/>
  <c r="AR24" i="1" s="1"/>
  <c r="AS26" i="1"/>
  <c r="AR26" i="1" s="1"/>
  <c r="M10" i="1"/>
  <c r="AV66" i="1" l="1"/>
  <c r="DT66" i="1" s="1"/>
  <c r="DU66" i="1" s="1"/>
  <c r="AW49" i="1"/>
  <c r="AV49" i="1" s="1"/>
  <c r="AW44" i="1"/>
  <c r="AV44" i="1" s="1"/>
  <c r="AW42" i="1"/>
  <c r="AV42" i="1" s="1"/>
  <c r="AW45" i="1"/>
  <c r="AV45" i="1" s="1"/>
  <c r="AW13" i="1"/>
  <c r="AV13" i="1" s="1"/>
  <c r="AW28" i="1"/>
  <c r="AV28" i="1" s="1"/>
  <c r="AW29" i="1"/>
  <c r="AV29" i="1" s="1"/>
  <c r="AW41" i="1"/>
  <c r="AV41" i="1" s="1"/>
  <c r="AW17" i="1"/>
  <c r="AV17" i="1" s="1"/>
  <c r="AW37" i="1"/>
  <c r="AV37" i="1" s="1"/>
  <c r="AW40" i="1"/>
  <c r="AV40" i="1" s="1"/>
  <c r="AW56" i="1"/>
  <c r="AV56" i="1" s="1"/>
  <c r="AV61" i="1"/>
  <c r="DT61" i="1" s="1"/>
  <c r="AW39" i="1"/>
  <c r="AV39" i="1" s="1"/>
  <c r="AW34" i="1"/>
  <c r="AV34" i="1" s="1"/>
  <c r="AW16" i="1"/>
  <c r="AV16" i="1" s="1"/>
  <c r="AW43" i="1"/>
  <c r="AV43" i="1" s="1"/>
  <c r="AW52" i="1"/>
  <c r="AV52" i="1" s="1"/>
  <c r="DT52" i="1" s="1"/>
  <c r="DU52" i="1" s="1"/>
  <c r="AW30" i="1"/>
  <c r="AV30" i="1" s="1"/>
  <c r="AV51" i="1"/>
  <c r="DT51" i="1" s="1"/>
  <c r="DU51" i="1" s="1"/>
  <c r="AW54" i="1"/>
  <c r="AV54" i="1" s="1"/>
  <c r="AW62" i="1"/>
  <c r="AV62" i="1" s="1"/>
  <c r="AW50" i="1"/>
  <c r="AV50" i="1" s="1"/>
  <c r="AW75" i="1"/>
  <c r="AV75" i="1" s="1"/>
  <c r="DT75" i="1" s="1"/>
  <c r="DU75" i="1" s="1"/>
  <c r="AW20" i="1"/>
  <c r="AV20" i="1" s="1"/>
  <c r="AW48" i="1"/>
  <c r="AV48" i="1" s="1"/>
  <c r="AW47" i="1"/>
  <c r="AV47" i="1" s="1"/>
  <c r="AW69" i="1"/>
  <c r="AV69" i="1" s="1"/>
  <c r="AV65" i="1"/>
  <c r="DT65" i="1" s="1"/>
  <c r="DU65" i="1" s="1"/>
  <c r="AW32" i="1"/>
  <c r="AV32" i="1" s="1"/>
  <c r="AW55" i="1"/>
  <c r="AV55" i="1" s="1"/>
  <c r="AW67" i="1"/>
  <c r="AV67" i="1" s="1"/>
  <c r="AV64" i="1"/>
  <c r="DT64" i="1" s="1"/>
  <c r="DU64" i="1" s="1"/>
  <c r="AW70" i="1"/>
  <c r="AV70" i="1" s="1"/>
  <c r="DT70" i="1" s="1"/>
  <c r="DU70" i="1" s="1"/>
  <c r="AV59" i="1"/>
  <c r="DT59" i="1" s="1"/>
  <c r="DU59" i="1" s="1"/>
  <c r="AW23" i="1"/>
  <c r="AV23" i="1" s="1"/>
  <c r="AW58" i="1"/>
  <c r="AV58" i="1" s="1"/>
  <c r="AW71" i="1"/>
  <c r="AV71" i="1" s="1"/>
  <c r="AW21" i="1"/>
  <c r="AV21" i="1" s="1"/>
  <c r="AW31" i="1"/>
  <c r="AV31" i="1" s="1"/>
  <c r="AW74" i="1"/>
  <c r="AV74" i="1" s="1"/>
  <c r="AW18" i="1"/>
  <c r="AV18" i="1" s="1"/>
  <c r="AV72" i="1"/>
  <c r="DT72" i="1" s="1"/>
  <c r="DU72" i="1" s="1"/>
  <c r="AV79" i="1"/>
  <c r="DT79" i="1" s="1"/>
  <c r="DU79" i="1" s="1"/>
  <c r="AV77" i="1"/>
  <c r="DT77" i="1" s="1"/>
  <c r="DU77" i="1" s="1"/>
  <c r="AV63" i="1"/>
  <c r="DT63" i="1" s="1"/>
  <c r="DU63" i="1" s="1"/>
  <c r="AW73" i="1"/>
  <c r="AV73" i="1" s="1"/>
  <c r="DT73" i="1" s="1"/>
  <c r="DU73" i="1" s="1"/>
  <c r="AW19" i="1"/>
  <c r="AV19" i="1" s="1"/>
  <c r="AW36" i="1"/>
  <c r="AV36" i="1" s="1"/>
  <c r="AW15" i="1"/>
  <c r="AV15" i="1" s="1"/>
  <c r="AW14" i="1"/>
  <c r="AV14" i="1" s="1"/>
  <c r="DT14" i="1" s="1"/>
  <c r="DU14" i="1" s="1"/>
  <c r="AW57" i="1"/>
  <c r="AV57" i="1" s="1"/>
  <c r="AW46" i="1"/>
  <c r="AV46" i="1" s="1"/>
  <c r="AW76" i="1"/>
  <c r="AV76" i="1" s="1"/>
  <c r="AW12" i="1"/>
  <c r="AV12" i="1" s="1"/>
  <c r="AV53" i="1"/>
  <c r="DT53" i="1" s="1"/>
  <c r="DU53" i="1" s="1"/>
  <c r="AW22" i="1"/>
  <c r="AV22" i="1" s="1"/>
  <c r="AW26" i="1"/>
  <c r="AV26" i="1" s="1"/>
  <c r="AW25" i="1"/>
  <c r="AV25" i="1" s="1"/>
  <c r="DT25" i="1" s="1"/>
  <c r="DU25" i="1" s="1"/>
  <c r="AW78" i="1"/>
  <c r="AV78" i="1" s="1"/>
  <c r="DT78" i="1" s="1"/>
  <c r="DU78" i="1" s="1"/>
  <c r="AW68" i="1"/>
  <c r="AV68" i="1" s="1"/>
  <c r="DT68" i="1" s="1"/>
  <c r="DU68" i="1" s="1"/>
  <c r="AV60" i="1"/>
  <c r="DT60" i="1" s="1"/>
  <c r="DU60" i="1" s="1"/>
  <c r="DT11" i="1"/>
  <c r="DU11" i="1" s="1"/>
  <c r="AW10" i="1"/>
  <c r="BW10" i="1"/>
  <c r="AV10" i="1" l="1"/>
  <c r="BV10" i="1"/>
  <c r="P10" i="1" l="1"/>
  <c r="P55" i="1"/>
  <c r="P48" i="1"/>
  <c r="P39" i="1"/>
  <c r="P13" i="1"/>
  <c r="P32" i="1"/>
  <c r="P40" i="1"/>
  <c r="P54" i="1"/>
  <c r="P47" i="1"/>
  <c r="P34" i="1"/>
  <c r="P28" i="1"/>
  <c r="P21" i="1"/>
  <c r="P46" i="1"/>
  <c r="P42" i="1"/>
  <c r="P44" i="1"/>
  <c r="P37" i="1"/>
  <c r="P16" i="1"/>
  <c r="P29" i="1"/>
  <c r="P76" i="1"/>
  <c r="P15" i="1"/>
  <c r="P71" i="1"/>
  <c r="P30" i="1"/>
  <c r="P57" i="1"/>
  <c r="P49" i="1"/>
  <c r="P33" i="1"/>
  <c r="P26" i="1"/>
  <c r="P69" i="1"/>
  <c r="P12" i="1"/>
  <c r="P18" i="1"/>
  <c r="P74" i="1"/>
  <c r="P50" i="1"/>
  <c r="P23" i="1"/>
  <c r="P24" i="1"/>
  <c r="P67" i="1"/>
  <c r="P31" i="1"/>
  <c r="P58" i="1"/>
  <c r="P20" i="1"/>
  <c r="P35" i="1"/>
  <c r="P45" i="1"/>
  <c r="L55" i="1"/>
  <c r="L48" i="1"/>
  <c r="L39" i="1"/>
  <c r="L13" i="1"/>
  <c r="L32" i="1"/>
  <c r="L56" i="1"/>
  <c r="L40" i="1"/>
  <c r="L54" i="1"/>
  <c r="L47" i="1"/>
  <c r="L34" i="1"/>
  <c r="L28" i="1"/>
  <c r="L21" i="1"/>
  <c r="L46" i="1"/>
  <c r="L42" i="1"/>
  <c r="L44" i="1"/>
  <c r="L37" i="1"/>
  <c r="L16" i="1"/>
  <c r="L29" i="1"/>
  <c r="L76" i="1"/>
  <c r="L15" i="1"/>
  <c r="L71" i="1"/>
  <c r="L30" i="1"/>
  <c r="L57" i="1"/>
  <c r="L49" i="1"/>
  <c r="L26" i="1"/>
  <c r="L12" i="1"/>
  <c r="L18" i="1"/>
  <c r="L50" i="1"/>
  <c r="L23" i="1"/>
  <c r="L24" i="1"/>
  <c r="L62" i="1"/>
  <c r="L67" i="1"/>
  <c r="L31" i="1"/>
  <c r="L58" i="1"/>
  <c r="L20" i="1"/>
  <c r="L45" i="1"/>
  <c r="L10" i="1"/>
  <c r="H55" i="1"/>
  <c r="H48" i="1"/>
  <c r="H39" i="1"/>
  <c r="H13" i="1"/>
  <c r="H32" i="1"/>
  <c r="H56" i="1"/>
  <c r="H40" i="1"/>
  <c r="H54" i="1"/>
  <c r="H47" i="1"/>
  <c r="H34" i="1"/>
  <c r="H28" i="1"/>
  <c r="H21" i="1"/>
  <c r="H46" i="1"/>
  <c r="H42" i="1"/>
  <c r="H44" i="1"/>
  <c r="H37" i="1"/>
  <c r="H16" i="1"/>
  <c r="H29" i="1"/>
  <c r="H76" i="1"/>
  <c r="H15" i="1"/>
  <c r="H71" i="1"/>
  <c r="H30" i="1"/>
  <c r="H57" i="1"/>
  <c r="H49" i="1"/>
  <c r="H33" i="1"/>
  <c r="H26" i="1"/>
  <c r="H43" i="1"/>
  <c r="DT43" i="1" s="1"/>
  <c r="DU43" i="1" s="1"/>
  <c r="H69" i="1"/>
  <c r="H12" i="1"/>
  <c r="H17" i="1"/>
  <c r="DT17" i="1" s="1"/>
  <c r="DU17" i="1" s="1"/>
  <c r="H41" i="1"/>
  <c r="DT41" i="1" s="1"/>
  <c r="DU41" i="1" s="1"/>
  <c r="H38" i="1"/>
  <c r="DT38" i="1" s="1"/>
  <c r="DU38" i="1" s="1"/>
  <c r="H22" i="1"/>
  <c r="DT22" i="1" s="1"/>
  <c r="DU22" i="1" s="1"/>
  <c r="H36" i="1"/>
  <c r="DT36" i="1" s="1"/>
  <c r="DU36" i="1" s="1"/>
  <c r="H18" i="1"/>
  <c r="H74" i="1"/>
  <c r="H27" i="1"/>
  <c r="DT27" i="1" s="1"/>
  <c r="DU27" i="1" s="1"/>
  <c r="H50" i="1"/>
  <c r="H19" i="1"/>
  <c r="DT19" i="1" s="1"/>
  <c r="DU19" i="1" s="1"/>
  <c r="H23" i="1"/>
  <c r="H24" i="1"/>
  <c r="H62" i="1"/>
  <c r="H67" i="1"/>
  <c r="H31" i="1"/>
  <c r="H58" i="1"/>
  <c r="H20" i="1"/>
  <c r="H35" i="1"/>
  <c r="H45" i="1"/>
  <c r="H10" i="1"/>
  <c r="DT62" i="1" l="1"/>
  <c r="DT45" i="1"/>
  <c r="DT56" i="1"/>
  <c r="DU56" i="1" s="1"/>
  <c r="DT71" i="1"/>
  <c r="DU71" i="1" s="1"/>
  <c r="DT46" i="1"/>
  <c r="DU46" i="1" s="1"/>
  <c r="DT31" i="1"/>
  <c r="DT74" i="1"/>
  <c r="DU74" i="1" s="1"/>
  <c r="DT69" i="1"/>
  <c r="DU69" i="1" s="1"/>
  <c r="DT15" i="1"/>
  <c r="DT21" i="1"/>
  <c r="DU21" i="1" s="1"/>
  <c r="DT13" i="1"/>
  <c r="DU13" i="1" s="1"/>
  <c r="DT50" i="1"/>
  <c r="DU50" i="1" s="1"/>
  <c r="DT30" i="1"/>
  <c r="DU30" i="1" s="1"/>
  <c r="DT42" i="1"/>
  <c r="DU42" i="1" s="1"/>
  <c r="DT58" i="1"/>
  <c r="DU58" i="1" s="1"/>
  <c r="DT12" i="1"/>
  <c r="DU12" i="1" s="1"/>
  <c r="DT32" i="1"/>
  <c r="DU32" i="1" s="1"/>
  <c r="DT20" i="1"/>
  <c r="DT67" i="1"/>
  <c r="DT18" i="1"/>
  <c r="DU18" i="1" s="1"/>
  <c r="DT76" i="1"/>
  <c r="DU76" i="1" s="1"/>
  <c r="DT28" i="1"/>
  <c r="DU28" i="1" s="1"/>
  <c r="DT39" i="1"/>
  <c r="DT26" i="1"/>
  <c r="DU26" i="1" s="1"/>
  <c r="DT34" i="1"/>
  <c r="DU34" i="1" s="1"/>
  <c r="DT24" i="1"/>
  <c r="DT33" i="1"/>
  <c r="DU33" i="1" s="1"/>
  <c r="DT47" i="1"/>
  <c r="DU47" i="1" s="1"/>
  <c r="DT23" i="1"/>
  <c r="DU23" i="1" s="1"/>
  <c r="DT49" i="1"/>
  <c r="DU49" i="1" s="1"/>
  <c r="DT37" i="1"/>
  <c r="DU37" i="1" s="1"/>
  <c r="DT54" i="1"/>
  <c r="DU54" i="1" s="1"/>
  <c r="DT29" i="1"/>
  <c r="DU29" i="1" s="1"/>
  <c r="DT48" i="1"/>
  <c r="DT16" i="1"/>
  <c r="DU16" i="1" s="1"/>
  <c r="DT55" i="1"/>
  <c r="DT35" i="1"/>
  <c r="DT57" i="1"/>
  <c r="DU57" i="1" s="1"/>
  <c r="DT44" i="1"/>
  <c r="DU44" i="1" s="1"/>
  <c r="DT40" i="1"/>
  <c r="DU40" i="1" s="1"/>
  <c r="DU35" i="1" l="1"/>
  <c r="DU31" i="1"/>
  <c r="DU20" i="1"/>
  <c r="DU15" i="1"/>
  <c r="DU62" i="1"/>
  <c r="DU67" i="1"/>
  <c r="DT10" i="1"/>
  <c r="DU81" i="1"/>
  <c r="DU45" i="1" l="1"/>
  <c r="DU48" i="1"/>
  <c r="DU39" i="1"/>
  <c r="DU55" i="1"/>
  <c r="DU10" i="1"/>
  <c r="DU80" i="1"/>
  <c r="DV75" i="1"/>
  <c r="DV54" i="1" l="1"/>
  <c r="DV18" i="1"/>
  <c r="DV64" i="1"/>
  <c r="DV30" i="1"/>
  <c r="DV41" i="1"/>
  <c r="DV32" i="1"/>
  <c r="DV77" i="1"/>
  <c r="DV55" i="1"/>
  <c r="DV23" i="1"/>
  <c r="DV58" i="1"/>
  <c r="DV14" i="1"/>
  <c r="DU61" i="1"/>
  <c r="DV71" i="1"/>
  <c r="DV50" i="1"/>
  <c r="DV15" i="1"/>
  <c r="DV60" i="1"/>
  <c r="DV34" i="1"/>
  <c r="DV25" i="1"/>
  <c r="DV16" i="1"/>
  <c r="DV70" i="1"/>
  <c r="DV61" i="1"/>
  <c r="DV52" i="1"/>
  <c r="DV43" i="1"/>
  <c r="DV12" i="1"/>
  <c r="DV24" i="1"/>
  <c r="DV69" i="1"/>
  <c r="DV51" i="1"/>
  <c r="DV11" i="1"/>
  <c r="DV26" i="1"/>
  <c r="DV17" i="1"/>
  <c r="DV63" i="1"/>
  <c r="DV62" i="1"/>
  <c r="DV53" i="1"/>
  <c r="DV44" i="1"/>
  <c r="DV35" i="1"/>
  <c r="DV45" i="1"/>
  <c r="DV36" i="1"/>
  <c r="DV27" i="1"/>
  <c r="DV65" i="1"/>
  <c r="DV19" i="1"/>
  <c r="DV74" i="1"/>
  <c r="DV56" i="1"/>
  <c r="DV46" i="1"/>
  <c r="DV28" i="1"/>
  <c r="DV13" i="1"/>
  <c r="DV42" i="1"/>
  <c r="DV57" i="1"/>
  <c r="DV48" i="1"/>
  <c r="DV39" i="1"/>
  <c r="DV38" i="1"/>
  <c r="DV29" i="1"/>
  <c r="DV20" i="1"/>
  <c r="DV79" i="1"/>
  <c r="DV76" i="1"/>
  <c r="DV47" i="1"/>
  <c r="DV37" i="1"/>
  <c r="DU24" i="1"/>
  <c r="DV72" i="1"/>
  <c r="DV66" i="1"/>
  <c r="DV49" i="1"/>
  <c r="DV40" i="1"/>
  <c r="DV31" i="1"/>
  <c r="DV22" i="1"/>
  <c r="DV21" i="1"/>
  <c r="DV67" i="1"/>
  <c r="DV68" i="1"/>
  <c r="DV59" i="1"/>
  <c r="DV73" i="1"/>
  <c r="DV33" i="1"/>
  <c r="DV78" i="1"/>
  <c r="DV10" i="1"/>
</calcChain>
</file>

<file path=xl/sharedStrings.xml><?xml version="1.0" encoding="utf-8"?>
<sst xmlns="http://schemas.openxmlformats.org/spreadsheetml/2006/main" count="522" uniqueCount="240">
  <si>
    <t>Тип учреждения</t>
  </si>
  <si>
    <t>Наименование ОУ</t>
  </si>
  <si>
    <t xml:space="preserve">Показатели качества планирования </t>
  </si>
  <si>
    <t>Показатели финансовой устойчивости</t>
  </si>
  <si>
    <t>Стратегические показатели</t>
  </si>
  <si>
    <t>Показатели, оценивающие соблюдение установленных правил и регламентов (далее - СУПП)</t>
  </si>
  <si>
    <t>Показатели, оценивающие качество исполнения бюджета и финансовую дисциплину (ИБФД)</t>
  </si>
  <si>
    <t>Отношение фактических доходов от приносящей доход деятельности к запланированным в последней версии плана финансово-хозяйственной деятельности (далее - ПФХД) доходам от приносящей доход деятельности</t>
  </si>
  <si>
    <t>Отношение кассовых расходов от приносящей доход деятельности к запланированным в последней версии ПФХД расходам от приносящей доход деятельности</t>
  </si>
  <si>
    <t>Отношение кассовых доходов от приносящей доход деятельности к первоначально запланированным доходам от приносящей доход деятельности</t>
  </si>
  <si>
    <t>Отношение кассовых расходов от приносящей доход деятельности к первоначально запланированным расходам от приносящей доход деятельности</t>
  </si>
  <si>
    <t>Наличие необоснованных остатков субсидии на выполнение государственного задания</t>
  </si>
  <si>
    <t>Наличие остатков средств субсидии на иные цели</t>
  </si>
  <si>
    <t>Частота обновлений плана финансово-хозяйственной деятельности</t>
  </si>
  <si>
    <t>Частота обновлений сметы расходов образовательной организации</t>
  </si>
  <si>
    <t>Наличие остатков неиспользованных средств на конец отчетного периода</t>
  </si>
  <si>
    <t>Доля поступлений от приносящей доход деятельности в объеме поступлений от приносящей доход деятельности и субсидии на выполнение государственного задания (Показатель автономии)</t>
  </si>
  <si>
    <t>Прирост доходов от приносящей доход деятельности по отношению к прошлому году</t>
  </si>
  <si>
    <t>Зависимость государственной организации от заемных источников финансирования (коэффициент долговой нагрузки)</t>
  </si>
  <si>
    <t>Наличие просроченной кредиторской задолженности</t>
  </si>
  <si>
    <t>Наличие дебиторской задолженности, не реальной к взысканию</t>
  </si>
  <si>
    <t>Процент недостач и(или) хищений государственной собственности, выявленных у государственной организации</t>
  </si>
  <si>
    <t>Соответствие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</si>
  <si>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Доля выплат на фонд оплаты труда за счет средств по приносящей доход деятельности и субсидии на выполнение государственного задания в объеме выплат за счет средств по приносящей доход деятельности и субсидии на выполнение государственного задания</t>
  </si>
  <si>
    <t>Кадровый потенциал сотрудников финансового подразделения</t>
  </si>
  <si>
    <t>Доля своевременно предоставленных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</si>
  <si>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>Наличие в отчетном периоде случаев несвоевременного предоставления ежемесячной и годовой отчетностей об исполнении бюджета</t>
  </si>
  <si>
    <t>Доля форм годовой бюджетной отчетности, представленной в отчетном году без ошибок</t>
  </si>
  <si>
    <t>Наличие в отчетном периоде случаев нарушений бюджетного законодательства, выявленных в ходе проведения контрольных мероприятий</t>
  </si>
  <si>
    <t>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</si>
  <si>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Своевременность и полнота размещения сведений, публикуемых учреждением на официальном сайте в сети Интернет bus.gov.ru</t>
  </si>
  <si>
    <t>Количество административных штрафов, наложенных на должностных лиц за нарушение законодательства о контрактной системе в сфере закупок, в расчете на 100 млн руб. расходов на оплату товаров, работ и услуг</t>
  </si>
  <si>
    <t>Соотношение кассовых расходов и плановых объемов бюджетных ассигнований в отчетном году</t>
  </si>
  <si>
    <t>Отношение просроченной кредиторской задолженности к объему бюджетных расходов в отчетном году</t>
  </si>
  <si>
    <t>Наличие случаев обращений государственных организаций по перемещению бюджетных ассигнований при отсутствии свободных остатков бюджетных ассигнований или лимитов</t>
  </si>
  <si>
    <t>ПКП-1</t>
  </si>
  <si>
    <t>фактический объем плановых доходов на отчетную дату</t>
  </si>
  <si>
    <t>плановый объем собственных доходов на дату, предусмотренный в последней версии ПФХД</t>
  </si>
  <si>
    <t>ПКП-2</t>
  </si>
  <si>
    <t>фактический объем расходов от приносящей доход деятельности</t>
  </si>
  <si>
    <t>плановый объем расходов от приносящей доход деятельности, предусмотренный в последней версии ПФХД</t>
  </si>
  <si>
    <t>ПКП-3</t>
  </si>
  <si>
    <t>фактический объем собственных доходов</t>
  </si>
  <si>
    <t>плановый объем собственных доходов, предусмотренный в первоначальной версии ПФХД</t>
  </si>
  <si>
    <t>ПКП-4</t>
  </si>
  <si>
    <t>плановый объем расходов от приносящей доход деятельности, предусмотренный в первоначальной версии ПФХД</t>
  </si>
  <si>
    <t>ПКП-5</t>
  </si>
  <si>
    <t>остаток по субсидии на выполнение государственного задания</t>
  </si>
  <si>
    <t>объем принятых и неисполненных обязательств текущего (отчетного) финансового года</t>
  </si>
  <si>
    <t>объем принятых обязательств на финансовое обеспечение расходов, следующих за текущим (отчетным) финансовым годом</t>
  </si>
  <si>
    <t>резервы предстоящих расходов по субсидии на выполнение государственного задания</t>
  </si>
  <si>
    <t>расходы, предусматриваемые на обеспечение объявленных конкурсов, по которым не заключены контракты</t>
  </si>
  <si>
    <t>объем субсидии на выполнение государственного задания</t>
  </si>
  <si>
    <t>ПКП-6</t>
  </si>
  <si>
    <t>остаток средств по субсидии на иные цели</t>
  </si>
  <si>
    <t>объем субсидии на иные цели, начисленный в 4-м квартале отчетного года</t>
  </si>
  <si>
    <t>ПКП-7</t>
  </si>
  <si>
    <t>факт выделения учреждению дополнительных субсидий на выполнение государственного задания, субсидий на иные цели и/или бюджетных инвестиций, изменения нормативно-правовых актов в части формирования ПФХД и реорганизации учреждения</t>
  </si>
  <si>
    <t>факт изменения плана финансово-хозяйственной деятельности учреждения</t>
  </si>
  <si>
    <t>ПКП-8</t>
  </si>
  <si>
    <t>факт выделения учреждению дополнительных средств, изменения нормативно-правовых актов в части формирования смет и реорганизации государственной организации</t>
  </si>
  <si>
    <t>факт изменения сметы государственной организации</t>
  </si>
  <si>
    <t>ПКП-9</t>
  </si>
  <si>
    <t>объем неиспользованных ассигнований на конец отчетного периода</t>
  </si>
  <si>
    <t>объем ассигнований, утвержденный на отчетный период бюджетополучателю</t>
  </si>
  <si>
    <t>ПФУ-1</t>
  </si>
  <si>
    <t>объем доходов от приносящей доход деятельности</t>
  </si>
  <si>
    <t>доходы по субсидии на выполнение государственного задания на оказание государственных услуг</t>
  </si>
  <si>
    <t>ПФУ-2</t>
  </si>
  <si>
    <t>доходы от приносящей доход деятельности в отчетном периоде</t>
  </si>
  <si>
    <t>доходы от приносящей доход деятельности за аналогичный период предыдущего года</t>
  </si>
  <si>
    <t>ПФУ-3</t>
  </si>
  <si>
    <t>объем доходов от приносящей доход деятельности в отчетном периоде</t>
  </si>
  <si>
    <t>расчеты с кредиторами по долговым обязательствам</t>
  </si>
  <si>
    <t>ПФУ-4</t>
  </si>
  <si>
    <t>объем просроченной кредиторской задолженности без учета судебно-оспариваемой задолженности на отчетную дату</t>
  </si>
  <si>
    <t>общий объем кредиторской задолженности</t>
  </si>
  <si>
    <t>ПФУ-5</t>
  </si>
  <si>
    <t>объем не реальной к взысканию дебиторской задолженности на отчетную дату</t>
  </si>
  <si>
    <t>общий объем дебиторской задолженности</t>
  </si>
  <si>
    <t>ПФУ-6</t>
  </si>
  <si>
    <t>сумма недостач и хищений денежных средств и нефинансовых активов государственной организации, установленная по результатам проведения в отчетном году контрольных мероприятий внутреннего финансового аудита организаций, органами государственного внутреннего и внешнего финансового контроля (тыс. рублей)</t>
  </si>
  <si>
    <t>остаточная стоимость основных средств организации на конец отчетного года (тыс. рублей)</t>
  </si>
  <si>
    <t>остаточная стоимость нематериальных активов организации, на конец отчетного года (тыс. рублей)</t>
  </si>
  <si>
    <t>остаточная стоимость материальных запасов организации на конец отчетного года (тыс. рублей)</t>
  </si>
  <si>
    <t>СП-1</t>
  </si>
  <si>
    <t>фонд начисленной заработной платы педагогических работников образовательных организаций (без учета работающих по внешнему совместительству) за отчетный период;</t>
  </si>
  <si>
    <t>среднесписочная численность педагогических работников (без учета работающих по внешнему совместительству) за отчетный период;</t>
  </si>
  <si>
    <t>длительность отчетного периода, на который производится расчет показателя (в месяцах)</t>
  </si>
  <si>
    <t>показатель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</si>
  <si>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СП-2</t>
  </si>
  <si>
    <t>объем расходов на оплату труда и начисления на выплаты по оплате труда за счет средств по приносящей доход деятельности и субсидии на выполнение государственного задания</t>
  </si>
  <si>
    <t>объем расходов за счет средств по приносящей доход деятельности и субсидии на выполнение государственного задания (за исключением затрат на содержание имущества и иных субсидий)</t>
  </si>
  <si>
    <t>СП-3</t>
  </si>
  <si>
    <t>количество сотрудников финансового подразделения организации, принявших участие в семинарах-совещаниях, за отчетный период</t>
  </si>
  <si>
    <t>количество сотрудников финансового подразделения,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</si>
  <si>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общее фактическое количество сотрудников финансового подразделения организации по состоянию на 1 января текущего года</t>
  </si>
  <si>
    <t>СУПП-1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</si>
  <si>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представленных учреждением в комитет образования для составления проекта бюджета на очередной финансовый год и плановый период без нарушения установленных распоряжением сроков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</si>
  <si>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которые должны были быть представлены учреждением в комитет общего и профессионального образования Ленинградской области для составления проекта бюджета на очередной финансовый год и плановый период</t>
  </si>
  <si>
    <t>СУПП-2</t>
  </si>
  <si>
    <t>случаи несвоевременного предоставления ежемесячной и годовой отчетности об исполнении бюджета</t>
  </si>
  <si>
    <t>СУПП-3</t>
  </si>
  <si>
    <t>количество форм годовой бюджетной отчетности, представленной учреждением в комитет общего и профессионального образования Ленинградской области, без ошибок</t>
  </si>
  <si>
    <t>общее количество форм годовой бюджетной отчетности, представленной учреждением в комитет общего и профессионального образования Ленинградской области</t>
  </si>
  <si>
    <t>СУПП-4</t>
  </si>
  <si>
    <t>количество нарушений бюджетного законодательства, выявленных в ходе проведения контрольных мероприятий</t>
  </si>
  <si>
    <t>СУПП-5</t>
  </si>
  <si>
    <t>количество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</si>
  <si>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СУПП-6</t>
  </si>
  <si>
    <t xml:space="preserve">количество позиций, которые должны быть опубликованы на официальном сайте в сети Интернет www.bus.gov.ru своевременно и в полном объеме, в том числе:
- о показателях бюджетной сметы;
- о результатах деятельности и об использовании имущества;
- сведения о проведенных в отношении учреждения контрольных мероприятиях и их результатах;
- информация о годовой бюджетной отчетности учреждения;
</t>
  </si>
  <si>
    <t>общее количество позиций, которые должны быть опубликованы, = 4</t>
  </si>
  <si>
    <t>СУПП-7</t>
  </si>
  <si>
    <t>количество позиций, которые должны быть опубликованы на официальном сайте в сети Интернет www.bus.gov.ru своевременно и в полном объеме, в том числе: - о государственном задании на оказание государственных услуг (выполнение работ) и его исполнении; - о плане финансово-хозяйственной деятельности; - об операциях с целевыми средствами из бюджета; - о результатах деятельности и об использовании имущества; - сведения о проведенных в отношении учреждения контрольных мероприятиях и их результатах; - информация о годовой бухгалтерской отчетности учреждения</t>
  </si>
  <si>
    <t>общее количество позиций, которые должны быть опубликованы, = 6</t>
  </si>
  <si>
    <t>СУПП-8</t>
  </si>
  <si>
    <t>количество административных штрафов, наложенных на должностных лиц организаций, в соответствии со статьей 7.29.3 КоАП РФ (единиц);</t>
  </si>
  <si>
    <t>объем расходов организаций на оплату товаров, работ и услуг в отчетном году (млн рублей)</t>
  </si>
  <si>
    <t>ИБФД-1</t>
  </si>
  <si>
    <t>кассовые расходы образовательного учреждения в отчетном году (без учета безвозмездных поступлений), тыс. руб.</t>
  </si>
  <si>
    <t>уточненный плановый объем бюджетных ассигнований государственной организации, тыс. руб.</t>
  </si>
  <si>
    <t>ИБФД-2</t>
  </si>
  <si>
    <t>объем просроченной кредиторской задолженности без учета судебно-оспариваемой задолженности по состоянию на конец отчетного года, тыс. руб.</t>
  </si>
  <si>
    <t>объем бюджетных расходов в отчетном году, тыс. руб.</t>
  </si>
  <si>
    <t>ИБФД-3</t>
  </si>
  <si>
    <t>количество случаев обращений образовательных организаций по перемещению бюджетных ассигнований при отсутствии свободных остатков бюджетных ассигнований или лимитов</t>
  </si>
  <si>
    <t>Источник данных</t>
  </si>
  <si>
    <t>Форма 0503737 "Отчет об исполнении учреждением плана его финансово-хозяйственной деятельности"</t>
  </si>
  <si>
    <t>ПФХД (последняя версия)</t>
  </si>
  <si>
    <t>Форма 0503779 "Сведения об остатках денежных средств учреждения".</t>
  </si>
  <si>
    <t>Форма 0503730 форма "Баланс государственного (муниципального) учреждения"</t>
  </si>
  <si>
    <t>Внутренние данные комитета общего и профессионального образования</t>
  </si>
  <si>
    <t>Приказы по учреждению</t>
  </si>
  <si>
    <t xml:space="preserve">Форма 0503737 "Отчет об исполнении учреждением плана его финансово-хозяйственной деятельности".
Внутренние данные Комитета общего и профессионального образования Ленинградской области
</t>
  </si>
  <si>
    <t xml:space="preserve">Форма 0503730 "Баланс государственного (муниципального) учреждения".
Форма 0503737 "Отчет об исполнении учреждением плана его финансово-хозяйственной деятельности"
</t>
  </si>
  <si>
    <t xml:space="preserve">Форма 0503169 "Сведения по дебиторской и кредиторской задолженности".
Форма 0503769 "Сведения по дебиторской и кредиторской задолженности учреждения" (кредиторская задолженность, все коды финансового обеспечения)
</t>
  </si>
  <si>
    <t>Сведения о численности и оплате труда работников сферы образования по категориям персонала (форма N "ЗП-образование"). Официальные данные статистической отчетности Росстата</t>
  </si>
  <si>
    <t>Внутренние данные комитета</t>
  </si>
  <si>
    <t>Данные учреждения</t>
  </si>
  <si>
    <t>Структурное подразделение</t>
  </si>
  <si>
    <t>ОФ и БУ</t>
  </si>
  <si>
    <t>ОЭ и ОБП</t>
  </si>
  <si>
    <t>Оценка</t>
  </si>
  <si>
    <t>Балл</t>
  </si>
  <si>
    <t>Мах</t>
  </si>
  <si>
    <t>Мin</t>
  </si>
  <si>
    <t>0  /  1</t>
  </si>
  <si>
    <t>0  / 1</t>
  </si>
  <si>
    <t>автономное</t>
  </si>
  <si>
    <t xml:space="preserve"> 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</si>
  <si>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</si>
  <si>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бюджетное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</si>
  <si>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</si>
  <si>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</si>
  <si>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 xml:space="preserve"> 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</si>
  <si>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</si>
  <si>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</si>
  <si>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</si>
  <si>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</si>
  <si>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</si>
  <si>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Государственное бюджетное профессиональное образовательное учреждение Ленинградской области "Подпорожский политехнический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</si>
  <si>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</si>
  <si>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 xml:space="preserve"> 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</si>
  <si>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</si>
  <si>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</si>
  <si>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</si>
  <si>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бюджетное профессиональное образовательное учреждение Ленинградской области "Политехнический колледж" города Светогорска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</si>
  <si>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</si>
  <si>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</si>
  <si>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К.Д.Ушинского"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</si>
  <si>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</si>
  <si>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</si>
  <si>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</si>
  <si>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</si>
  <si>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бюджетное учреждение Ленинградской области центр помощи детям-сиротам и детям, оставшимся без попечения родителей, "Ивангородский центр по содействию семейному воспитанию для детей с ограниченными возможностями здоровья"</t>
  </si>
  <si>
    <t>Государственное бюджетное учреждение Ленинградской области центр помощи детям-сиротам и детям, оставшимся без попечения родителей, "Свирьстройский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</si>
  <si>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"Толмачевский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</si>
  <si>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"Анисимовский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</si>
  <si>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"Выборгский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</si>
  <si>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"Каложицкий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</si>
  <si>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"Кингисеппский ресурсный центр по содействию семейному устройству"</t>
  </si>
  <si>
    <t>Государственное бюджетное учреждение дополнительного образования "Центр оздоровления и отдыха "Березняки"</t>
  </si>
  <si>
    <t>Государственное бюджетное учреждение Ленинградской области центр помощи детям-сиротам и детям, оставшимся без попечения родителей, "Никольский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</si>
  <si>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"Сиверский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</si>
  <si>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"Тихвинский ресурсный центр по содействию семейному устройству"</t>
  </si>
  <si>
    <t>Государственное бюджетное общеобразовательное учреждение Ленинградской области "Волховская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</si>
  <si>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"Сосновоборская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</si>
  <si>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"Волосовская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</si>
  <si>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"Всеволожская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</si>
  <si>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</si>
  <si>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"Киришская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</si>
  <si>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</si>
  <si>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"Школа-интернат, реализующая адаптированные образовательные программы, "Красные Зори"</t>
  </si>
  <si>
    <t xml:space="preserve"> Государственное бюджетное общеобразовательное учреждение Ленинградской области "Ларьянская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</si>
  <si>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"Лесобиржская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</si>
  <si>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"Лужская санаторная школа-интернат"</t>
  </si>
  <si>
    <t>Государственное бюджетное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</si>
  <si>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"Мгинская школа-интернат, реализующая адаптированные образовательные программы для детей с нарушениями зрения"</t>
  </si>
  <si>
    <t>Государственное бюджетное общеобразовательное учреждение Ленинградской области "Назийский центр социально-трудовой адаптации и профориентации"</t>
  </si>
  <si>
    <t>Государственное бюджетное общеобразовательное учреждение Ленинградской области "Никольская школа-интернат, реализующая адаптированные общеобразовательные программы"</t>
  </si>
  <si>
    <t>Государственное бюджетное общеобразовательное учреждение Ленинградской области "Павловский центр психолого-педагогической реабилитации и коррекции "Логос"</t>
  </si>
  <si>
    <t>Государственное бюджетное общеобразовательное учреждение Ленинградской области "Приморская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</si>
  <si>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"Приозерская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</si>
  <si>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"Подпорожская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</si>
  <si>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"Сиверская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</si>
  <si>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"Сланцевская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</si>
  <si>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"Сясьстройская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</si>
  <si>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"Тихвинская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</si>
  <si>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</si>
  <si>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"Сланцевское специальное учебно-воспитательное учреждение закрытого типа"</t>
  </si>
  <si>
    <t>Государственное бюджетное учреждение дополнительного образования "Ленинградский областной центр психолого-педагогической, медицинской и социальной помощи"</t>
  </si>
  <si>
    <t>Государственное бюджетное дошкольное образовательное учреждение Ленинградской области "Всеволожский детский сад компенсирующего вида"</t>
  </si>
  <si>
    <t xml:space="preserve"> 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</t>
  </si>
  <si>
    <t>Государственное бюджетное учреждение дополнительного образования "Центр "Ладога"</t>
  </si>
  <si>
    <t xml:space="preserve"> 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</t>
  </si>
  <si>
    <t xml:space="preserve"> Государственное бюджетное учреждение дополнительного образования "Детский оздоровительно-образовательный центр "Маяк"</t>
  </si>
  <si>
    <t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</t>
  </si>
  <si>
    <t>казенное</t>
  </si>
  <si>
    <t xml:space="preserve"> Государственное казенное общеобразовательное учреждение Ленинградской области "Форносовская вечерняя (сменная) общеобразовательная школа"</t>
  </si>
  <si>
    <t xml:space="preserve"> Государственное бюджетное учреждение Ленинградской области "Информационный центр оценки качества образования"</t>
  </si>
  <si>
    <t>Государственное автономное нетиповое профессиональное образовательное учреждение Ленинградской области "Мультицентр социальной и трудовой интеграции"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</si>
  <si>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</si>
  <si>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>0</t>
  </si>
  <si>
    <t>-</t>
  </si>
  <si>
    <t>Всего</t>
  </si>
  <si>
    <t>ИБФД-4</t>
  </si>
  <si>
    <t>Степень достижения целевых показателей, предусматриваемых государственным заданием</t>
  </si>
  <si>
    <t>ИБФД-5</t>
  </si>
  <si>
    <t>Количество достигнутых целевых показателей, предусмотренных государственным заданием;</t>
  </si>
  <si>
    <t>Количество целевых показателей, предусмотренных государственным заданием</t>
  </si>
  <si>
    <t>Доля работников государственных организаций, получающих зарплату на банковские пластиковые карты</t>
  </si>
  <si>
    <t>Количество работников</t>
  </si>
  <si>
    <t>Общее количество работников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</si>
  <si>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</si>
  <si>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соотношение</t>
  </si>
  <si>
    <t>ПФХД (первоначальная смета)</t>
  </si>
  <si>
    <t>Место</t>
  </si>
  <si>
    <t>Группа</t>
  </si>
  <si>
    <t>83,1</t>
  </si>
  <si>
    <t>Показатели оценки качества финансового менеджмента за 2022 год по бюджетным и автономным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</si>
</sst>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43" formatCode="_-* #,##0.00\ _₽_-;\-* #,##0.00\ _₽_-;_-* &quot;-&quot;??\ _₽_-;_-@_-"/>
    <numFmt numFmtId="164" formatCode="#,##0.00;[Red]#,##0.00"/>
    <numFmt numFmtId="165" formatCode="#,##0.00\ _₽;[Red]#,##0.00\ _₽"/>
    <numFmt numFmtId="166" formatCode="_-* #,##0\ _₽_-;\-* #,##0\ _₽_-;_-* &quot;-&quot;??\ _₽_-;_-@_-"/>
    <numFmt numFmtId="167" formatCode="#,##0.00_ ;\-#,##0.00\ "/>
    <numFmt numFmtId="168" formatCode="#,##0.0"/>
    <numFmt numFmtId="169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/>
    <xf numFmtId="0" fontId="0" fillId="0" borderId="0" xfId="0"/>
    <xf numFmtId="166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1" xfId="1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9" fontId="2" fillId="0" borderId="1" xfId="2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5" fillId="0" borderId="1" xfId="2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D83"/>
  <sheetViews>
    <sheetView tabSelected="1" view="pageBreakPreview" zoomScale="70" zoomScaleNormal="90" zoomScaleSheetLayoutView="70" workbookViewId="0">
      <pane xSplit="3" ySplit="8" topLeftCell="P9" activePane="bottomRight" state="frozen"/>
      <selection pane="topRight" activeCell="C1" sqref="C1"/>
      <selection pane="bottomLeft" activeCell="A8" sqref="A8"/>
      <selection pane="bottomRight" activeCell="B1" sqref="B1:B1048576"/>
    </sheetView>
  </sheetViews>
  <sheetFormatPr defaultRowHeight="15" x14ac:dyDescent="0.25"/>
  <cols>
    <col min="1" max="1" width="3.42578125" style="5" customWidth="1"/>
    <col min="2" max="2" width="14" customWidth="1"/>
    <col min="3" max="3" width="59.140625" customWidth="1"/>
    <col min="4" max="4" width="8.7109375" bestFit="1" customWidth="1"/>
    <col min="5" max="5" width="9.28515625" style="5" hidden="1" customWidth="1"/>
    <col min="6" max="6" width="20.28515625" hidden="1" customWidth="1"/>
    <col min="7" max="7" width="19" hidden="1" customWidth="1"/>
    <col min="8" max="8" width="9" customWidth="1"/>
    <col min="9" max="9" width="8.42578125" style="5" hidden="1" customWidth="1"/>
    <col min="10" max="10" width="21.140625" hidden="1" customWidth="1"/>
    <col min="11" max="11" width="20.7109375" hidden="1" customWidth="1"/>
    <col min="12" max="12" width="8.7109375" bestFit="1" customWidth="1"/>
    <col min="13" max="13" width="9.28515625" style="5" hidden="1" customWidth="1"/>
    <col min="14" max="14" width="21.140625" hidden="1" customWidth="1"/>
    <col min="15" max="15" width="19.5703125" hidden="1" customWidth="1"/>
    <col min="16" max="16" width="8.7109375" bestFit="1" customWidth="1"/>
    <col min="17" max="17" width="8.7109375" style="5" hidden="1" customWidth="1"/>
    <col min="18" max="18" width="21.85546875" hidden="1" customWidth="1"/>
    <col min="19" max="19" width="16.5703125" hidden="1" customWidth="1"/>
    <col min="20" max="20" width="8.7109375" bestFit="1" customWidth="1"/>
    <col min="21" max="21" width="9.28515625" style="5" hidden="1" customWidth="1"/>
    <col min="22" max="22" width="16.140625" hidden="1" customWidth="1"/>
    <col min="23" max="23" width="15.7109375" hidden="1" customWidth="1"/>
    <col min="24" max="24" width="20.5703125" hidden="1" customWidth="1"/>
    <col min="25" max="25" width="18.42578125" hidden="1" customWidth="1"/>
    <col min="26" max="26" width="16.5703125" hidden="1" customWidth="1"/>
    <col min="27" max="27" width="21.5703125" hidden="1" customWidth="1"/>
    <col min="28" max="28" width="8.7109375" bestFit="1" customWidth="1"/>
    <col min="29" max="29" width="9.28515625" style="5" hidden="1" customWidth="1"/>
    <col min="30" max="31" width="24.28515625" hidden="1" customWidth="1"/>
    <col min="32" max="32" width="8.7109375" bestFit="1" customWidth="1"/>
    <col min="33" max="33" width="8.7109375" style="5" hidden="1" customWidth="1"/>
    <col min="34" max="34" width="24.85546875" hidden="1" customWidth="1"/>
    <col min="35" max="35" width="24.28515625" hidden="1" customWidth="1"/>
    <col min="36" max="36" width="7" customWidth="1"/>
    <col min="37" max="37" width="8.7109375" style="5" hidden="1" customWidth="1"/>
    <col min="38" max="38" width="21.28515625" hidden="1" customWidth="1"/>
    <col min="39" max="39" width="24.28515625" hidden="1" customWidth="1"/>
    <col min="40" max="40" width="8.7109375" hidden="1" customWidth="1"/>
    <col min="41" max="41" width="8.7109375" style="5" hidden="1" customWidth="1"/>
    <col min="42" max="43" width="24.28515625" hidden="1" customWidth="1"/>
    <col min="44" max="44" width="8.85546875" customWidth="1"/>
    <col min="45" max="45" width="8.7109375" style="5" hidden="1" customWidth="1"/>
    <col min="46" max="46" width="16.42578125" hidden="1" customWidth="1"/>
    <col min="47" max="47" width="21.42578125" hidden="1" customWidth="1"/>
    <col min="48" max="48" width="8.7109375" bestFit="1" customWidth="1"/>
    <col min="49" max="49" width="8.85546875" style="5" hidden="1" customWidth="1"/>
    <col min="50" max="50" width="16.42578125" hidden="1" customWidth="1"/>
    <col min="51" max="51" width="19.5703125" hidden="1" customWidth="1"/>
    <col min="52" max="52" width="8.7109375" bestFit="1" customWidth="1"/>
    <col min="53" max="53" width="20.7109375" hidden="1" customWidth="1"/>
    <col min="54" max="54" width="9.42578125" hidden="1" customWidth="1"/>
    <col min="55" max="55" width="8.7109375" bestFit="1" customWidth="1"/>
    <col min="56" max="56" width="8.7109375" style="5" hidden="1" customWidth="1"/>
    <col min="57" max="57" width="14.28515625" hidden="1" customWidth="1"/>
    <col min="58" max="58" width="16.7109375" hidden="1" customWidth="1"/>
    <col min="59" max="59" width="8.7109375" bestFit="1" customWidth="1"/>
    <col min="60" max="60" width="17.28515625" hidden="1" customWidth="1"/>
    <col min="61" max="61" width="22" hidden="1" customWidth="1"/>
    <col min="62" max="62" width="8.7109375" bestFit="1" customWidth="1"/>
    <col min="63" max="63" width="8.7109375" style="5" hidden="1" customWidth="1"/>
    <col min="64" max="64" width="17.5703125" hidden="1" customWidth="1"/>
    <col min="65" max="65" width="19.5703125" hidden="1" customWidth="1"/>
    <col min="66" max="66" width="16.7109375" hidden="1" customWidth="1"/>
    <col min="67" max="67" width="18.7109375" hidden="1" customWidth="1"/>
    <col min="68" max="68" width="8.7109375" bestFit="1" customWidth="1"/>
    <col min="69" max="69" width="8.7109375" style="5" hidden="1" customWidth="1"/>
    <col min="70" max="70" width="21.7109375" hidden="1" customWidth="1"/>
    <col min="71" max="71" width="11.5703125" hidden="1" customWidth="1"/>
    <col min="72" max="72" width="11.42578125" hidden="1" customWidth="1"/>
    <col min="73" max="73" width="16.140625" hidden="1" customWidth="1"/>
    <col min="74" max="74" width="8.7109375" bestFit="1" customWidth="1"/>
    <col min="75" max="75" width="10.140625" style="5" hidden="1" customWidth="1"/>
    <col min="76" max="77" width="18.140625" hidden="1" customWidth="1"/>
    <col min="78" max="78" width="8.7109375" bestFit="1" customWidth="1"/>
    <col min="79" max="79" width="8.7109375" style="5" hidden="1" customWidth="1"/>
    <col min="80" max="80" width="16.5703125" hidden="1" customWidth="1"/>
    <col min="81" max="81" width="24.5703125" hidden="1" customWidth="1"/>
    <col min="82" max="82" width="16.28515625" hidden="1" customWidth="1"/>
    <col min="83" max="83" width="8.7109375" bestFit="1" customWidth="1"/>
    <col min="84" max="84" width="8.7109375" style="5" hidden="1" customWidth="1"/>
    <col min="85" max="85" width="22.28515625" hidden="1" customWidth="1"/>
    <col min="86" max="86" width="25.140625" hidden="1" customWidth="1"/>
    <col min="87" max="87" width="8.7109375" bestFit="1" customWidth="1"/>
    <col min="88" max="88" width="16.7109375" hidden="1" customWidth="1"/>
    <col min="89" max="89" width="8.7109375" bestFit="1" customWidth="1"/>
    <col min="90" max="90" width="21.5703125" hidden="1" customWidth="1"/>
    <col min="91" max="91" width="19.5703125" hidden="1" customWidth="1"/>
    <col min="92" max="92" width="8.7109375" bestFit="1" customWidth="1"/>
    <col min="93" max="93" width="16.7109375" hidden="1" customWidth="1"/>
    <col min="94" max="94" width="8.7109375" bestFit="1" customWidth="1"/>
    <col min="95" max="95" width="30.140625" hidden="1" customWidth="1"/>
    <col min="96" max="96" width="8.7109375" bestFit="1" customWidth="1"/>
    <col min="97" max="97" width="26.42578125" hidden="1" customWidth="1"/>
    <col min="98" max="98" width="10" hidden="1" customWidth="1"/>
    <col min="99" max="99" width="9.5703125" bestFit="1" customWidth="1"/>
    <col min="100" max="100" width="22.85546875" hidden="1" customWidth="1"/>
    <col min="101" max="101" width="10.140625" hidden="1" customWidth="1"/>
    <col min="102" max="102" width="8.42578125" customWidth="1"/>
    <col min="103" max="103" width="16.7109375" hidden="1" customWidth="1"/>
    <col min="104" max="104" width="13.7109375" hidden="1" customWidth="1"/>
    <col min="105" max="105" width="9.5703125" customWidth="1"/>
    <col min="106" max="106" width="9.5703125" style="5" hidden="1" customWidth="1"/>
    <col min="107" max="108" width="16.7109375" hidden="1" customWidth="1"/>
    <col min="109" max="109" width="9.5703125" bestFit="1" customWidth="1"/>
    <col min="110" max="110" width="9.5703125" style="5" hidden="1" customWidth="1"/>
    <col min="111" max="111" width="17.28515625" hidden="1" customWidth="1"/>
    <col min="112" max="112" width="17" hidden="1" customWidth="1"/>
    <col min="113" max="113" width="9.5703125" bestFit="1" customWidth="1"/>
    <col min="114" max="114" width="21.5703125" hidden="1" customWidth="1"/>
    <col min="115" max="115" width="9.5703125" hidden="1" customWidth="1"/>
    <col min="116" max="116" width="9.5703125" bestFit="1" customWidth="1"/>
    <col min="117" max="117" width="9.5703125" style="5" hidden="1" customWidth="1"/>
    <col min="118" max="119" width="16.7109375" hidden="1" customWidth="1"/>
    <col min="120" max="120" width="9.5703125" bestFit="1" customWidth="1"/>
    <col min="121" max="121" width="9.5703125" style="5" hidden="1" customWidth="1"/>
    <col min="122" max="123" width="16.7109375" hidden="1" customWidth="1"/>
    <col min="124" max="124" width="8.85546875" customWidth="1"/>
    <col min="125" max="125" width="9.5703125" bestFit="1" customWidth="1"/>
    <col min="126" max="126" width="8.5703125" bestFit="1" customWidth="1"/>
  </cols>
  <sheetData>
    <row r="1" spans="1:160" s="5" customFormat="1" ht="47.25" customHeight="1" x14ac:dyDescent="0.3">
      <c r="C1" s="72" t="s">
        <v>239</v>
      </c>
      <c r="D1" s="72"/>
      <c r="E1" s="71"/>
      <c r="F1" s="71"/>
      <c r="G1" s="71"/>
      <c r="H1" s="72"/>
      <c r="I1" s="71"/>
      <c r="J1" s="71"/>
      <c r="K1" s="71"/>
      <c r="L1" s="72"/>
      <c r="M1" s="71"/>
      <c r="N1" s="71"/>
      <c r="O1" s="71"/>
      <c r="P1" s="72"/>
      <c r="Q1" s="71"/>
      <c r="R1" s="71"/>
      <c r="S1" s="71"/>
      <c r="T1" s="72"/>
      <c r="U1" s="71"/>
      <c r="V1" s="71"/>
      <c r="W1" s="71"/>
      <c r="X1" s="71"/>
      <c r="Y1" s="71"/>
      <c r="Z1" s="71"/>
      <c r="AA1" s="71"/>
      <c r="AB1" s="72"/>
      <c r="AC1" s="71"/>
      <c r="AD1" s="71"/>
      <c r="AE1" s="71"/>
      <c r="AF1" s="72"/>
      <c r="AG1" s="71"/>
      <c r="AH1" s="71"/>
      <c r="AI1" s="71"/>
      <c r="AJ1" s="72"/>
      <c r="AK1" s="71"/>
      <c r="AL1" s="71"/>
      <c r="AM1" s="71"/>
      <c r="AN1" s="71"/>
      <c r="AO1" s="71"/>
      <c r="AP1" s="71"/>
      <c r="AQ1" s="71"/>
      <c r="AR1" s="72"/>
      <c r="AS1" s="71"/>
      <c r="AT1" s="71"/>
      <c r="AU1" s="71"/>
      <c r="AV1" s="72"/>
      <c r="AW1" s="71"/>
      <c r="AX1" s="71"/>
      <c r="AY1" s="71"/>
      <c r="AZ1" s="72"/>
      <c r="BA1" s="71"/>
      <c r="BB1" s="71"/>
      <c r="BC1" s="72"/>
      <c r="BD1" s="71"/>
      <c r="BE1" s="71"/>
      <c r="BF1" s="71"/>
      <c r="BG1" s="72"/>
      <c r="BH1" s="71"/>
      <c r="BI1" s="71"/>
      <c r="BJ1" s="72"/>
      <c r="BK1" s="71"/>
      <c r="BL1" s="71"/>
      <c r="BM1" s="71"/>
      <c r="BN1" s="71"/>
      <c r="BO1" s="71"/>
      <c r="BP1" s="72"/>
      <c r="BQ1" s="71"/>
      <c r="BR1" s="71"/>
      <c r="BS1" s="71"/>
      <c r="BT1" s="71"/>
      <c r="BU1" s="71"/>
      <c r="BV1" s="72"/>
      <c r="BW1" s="71"/>
      <c r="BX1" s="71"/>
      <c r="BY1" s="71"/>
      <c r="BZ1" s="72"/>
      <c r="CA1" s="71"/>
      <c r="CB1" s="71"/>
      <c r="CC1" s="71"/>
      <c r="CD1" s="71"/>
      <c r="CE1" s="72"/>
      <c r="CF1" s="71"/>
      <c r="CG1" s="71"/>
      <c r="CH1" s="71"/>
      <c r="CI1" s="72"/>
      <c r="CJ1" s="71"/>
      <c r="CK1" s="72"/>
      <c r="CL1" s="71"/>
      <c r="CM1" s="71"/>
      <c r="CN1" s="72"/>
      <c r="CO1" s="71"/>
      <c r="CP1" s="72"/>
      <c r="CQ1" s="71"/>
      <c r="CR1" s="72"/>
      <c r="CS1" s="71"/>
      <c r="CT1" s="71"/>
      <c r="CU1" s="72"/>
      <c r="CV1" s="71"/>
      <c r="CW1" s="71"/>
      <c r="CX1" s="72"/>
      <c r="CY1" s="71"/>
      <c r="CZ1" s="71"/>
      <c r="DA1" s="72"/>
      <c r="DB1" s="71"/>
      <c r="DC1" s="71"/>
      <c r="DD1" s="71"/>
      <c r="DE1" s="72"/>
      <c r="DF1" s="71"/>
      <c r="DG1" s="71"/>
      <c r="DH1" s="71"/>
      <c r="DI1" s="72"/>
      <c r="DJ1" s="71"/>
      <c r="DK1" s="71"/>
      <c r="DL1" s="72"/>
      <c r="DM1" s="71"/>
      <c r="DN1" s="71"/>
      <c r="DO1" s="71"/>
      <c r="DP1" s="72"/>
      <c r="DQ1" s="71"/>
      <c r="DR1" s="71"/>
      <c r="DS1" s="71"/>
      <c r="DT1" s="72"/>
      <c r="DU1" s="72"/>
      <c r="DV1" s="72"/>
    </row>
    <row r="2" spans="1:160" s="55" customFormat="1" ht="32.25" customHeight="1" x14ac:dyDescent="0.25">
      <c r="A2" s="68"/>
      <c r="B2" s="64" t="s">
        <v>0</v>
      </c>
      <c r="C2" s="64" t="s">
        <v>1</v>
      </c>
      <c r="D2" s="65" t="s">
        <v>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 t="s">
        <v>3</v>
      </c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 t="s">
        <v>4</v>
      </c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 t="s">
        <v>5</v>
      </c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6</v>
      </c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6" t="s">
        <v>224</v>
      </c>
      <c r="DU2" s="66" t="s">
        <v>237</v>
      </c>
      <c r="DV2" s="66" t="s">
        <v>236</v>
      </c>
      <c r="DW2" s="53"/>
      <c r="DX2" s="53"/>
      <c r="DY2" s="53"/>
      <c r="DZ2" s="53"/>
      <c r="EA2" s="53"/>
      <c r="EB2" s="53"/>
      <c r="EC2" s="53"/>
      <c r="ED2" s="53"/>
      <c r="EE2" s="53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</row>
    <row r="3" spans="1:160" ht="58.5" hidden="1" customHeight="1" x14ac:dyDescent="0.25">
      <c r="A3" s="68"/>
      <c r="B3" s="64"/>
      <c r="C3" s="64"/>
      <c r="D3" s="64" t="s">
        <v>7</v>
      </c>
      <c r="E3" s="64"/>
      <c r="F3" s="64"/>
      <c r="G3" s="64"/>
      <c r="H3" s="64" t="s">
        <v>8</v>
      </c>
      <c r="I3" s="64"/>
      <c r="J3" s="64"/>
      <c r="K3" s="64"/>
      <c r="L3" s="64" t="s">
        <v>9</v>
      </c>
      <c r="M3" s="64"/>
      <c r="N3" s="64"/>
      <c r="O3" s="64"/>
      <c r="P3" s="64" t="s">
        <v>10</v>
      </c>
      <c r="Q3" s="64"/>
      <c r="R3" s="64"/>
      <c r="S3" s="64"/>
      <c r="T3" s="64" t="s">
        <v>11</v>
      </c>
      <c r="U3" s="64"/>
      <c r="V3" s="64"/>
      <c r="W3" s="64"/>
      <c r="X3" s="64"/>
      <c r="Y3" s="64"/>
      <c r="Z3" s="64"/>
      <c r="AA3" s="64"/>
      <c r="AB3" s="64" t="s">
        <v>12</v>
      </c>
      <c r="AC3" s="64"/>
      <c r="AD3" s="64"/>
      <c r="AE3" s="64"/>
      <c r="AF3" s="64" t="s">
        <v>13</v>
      </c>
      <c r="AG3" s="64"/>
      <c r="AH3" s="64"/>
      <c r="AI3" s="64"/>
      <c r="AJ3" s="64" t="s">
        <v>14</v>
      </c>
      <c r="AK3" s="64"/>
      <c r="AL3" s="64"/>
      <c r="AM3" s="64"/>
      <c r="AN3" s="64" t="s">
        <v>15</v>
      </c>
      <c r="AO3" s="64"/>
      <c r="AP3" s="64"/>
      <c r="AQ3" s="64"/>
      <c r="AR3" s="64" t="s">
        <v>16</v>
      </c>
      <c r="AS3" s="64"/>
      <c r="AT3" s="64"/>
      <c r="AU3" s="64"/>
      <c r="AV3" s="64" t="s">
        <v>17</v>
      </c>
      <c r="AW3" s="64"/>
      <c r="AX3" s="64"/>
      <c r="AY3" s="64"/>
      <c r="AZ3" s="64" t="s">
        <v>18</v>
      </c>
      <c r="BA3" s="64"/>
      <c r="BB3" s="64"/>
      <c r="BC3" s="64" t="s">
        <v>19</v>
      </c>
      <c r="BD3" s="64"/>
      <c r="BE3" s="64"/>
      <c r="BF3" s="64"/>
      <c r="BG3" s="64" t="s">
        <v>20</v>
      </c>
      <c r="BH3" s="64"/>
      <c r="BI3" s="64"/>
      <c r="BJ3" s="64" t="s">
        <v>21</v>
      </c>
      <c r="BK3" s="64"/>
      <c r="BL3" s="64"/>
      <c r="BM3" s="64"/>
      <c r="BN3" s="64"/>
      <c r="BO3" s="64"/>
      <c r="BP3" s="64" t="s">
        <v>22</v>
      </c>
      <c r="BQ3" s="64"/>
      <c r="BR3" s="64"/>
      <c r="BS3" s="64"/>
      <c r="BT3" s="64"/>
      <c r="BU3" s="64"/>
      <c r="BV3" s="64" t="s">
        <v>23</v>
      </c>
      <c r="BW3" s="64"/>
      <c r="BX3" s="64"/>
      <c r="BY3" s="64"/>
      <c r="BZ3" s="64" t="s">
        <v>24</v>
      </c>
      <c r="CA3" s="64"/>
      <c r="CB3" s="64"/>
      <c r="CC3" s="64"/>
      <c r="CD3" s="64"/>
      <c r="CE3" s="64" t="s">
        <v>25</v>
      </c>
      <c r="CF3" s="64"/>
      <c r="CG3" s="64"/>
      <c r="CH3" s="64"/>
      <c r="CI3" s="64" t="s">
        <v>26</v>
      </c>
      <c r="CJ3" s="64"/>
      <c r="CK3" s="64" t="s">
        <v>27</v>
      </c>
      <c r="CL3" s="64"/>
      <c r="CM3" s="64"/>
      <c r="CN3" s="64" t="s">
        <v>28</v>
      </c>
      <c r="CO3" s="64"/>
      <c r="CP3" s="64" t="s">
        <v>29</v>
      </c>
      <c r="CQ3" s="64"/>
      <c r="CR3" s="64" t="s">
        <v>30</v>
      </c>
      <c r="CS3" s="64"/>
      <c r="CT3" s="64"/>
      <c r="CU3" s="64" t="s">
        <v>30</v>
      </c>
      <c r="CV3" s="64"/>
      <c r="CW3" s="64"/>
      <c r="CX3" s="64" t="s">
        <v>31</v>
      </c>
      <c r="CY3" s="64"/>
      <c r="CZ3" s="64"/>
      <c r="DA3" s="70" t="s">
        <v>32</v>
      </c>
      <c r="DB3" s="70"/>
      <c r="DC3" s="70"/>
      <c r="DD3" s="70"/>
      <c r="DE3" s="64" t="s">
        <v>33</v>
      </c>
      <c r="DF3" s="64"/>
      <c r="DG3" s="64"/>
      <c r="DH3" s="64"/>
      <c r="DI3" s="64" t="s">
        <v>34</v>
      </c>
      <c r="DJ3" s="64"/>
      <c r="DK3" s="64"/>
      <c r="DL3" s="64" t="s">
        <v>226</v>
      </c>
      <c r="DM3" s="64"/>
      <c r="DN3" s="64"/>
      <c r="DO3" s="64"/>
      <c r="DP3" s="64" t="s">
        <v>230</v>
      </c>
      <c r="DQ3" s="64"/>
      <c r="DR3" s="64"/>
      <c r="DS3" s="64"/>
      <c r="DT3" s="67"/>
      <c r="DU3" s="67"/>
      <c r="DV3" s="67"/>
      <c r="DW3" s="1"/>
      <c r="DX3" s="1"/>
      <c r="DY3" s="1"/>
      <c r="DZ3" s="1"/>
      <c r="EA3" s="1"/>
      <c r="EB3" s="1"/>
      <c r="EC3" s="1"/>
      <c r="ED3" s="1"/>
      <c r="EE3" s="1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</row>
    <row r="4" spans="1:160" ht="43.5" customHeight="1" x14ac:dyDescent="0.25">
      <c r="A4" s="68"/>
      <c r="B4" s="64"/>
      <c r="C4" s="64"/>
      <c r="D4" s="50" t="s">
        <v>35</v>
      </c>
      <c r="E4" s="63" t="s">
        <v>234</v>
      </c>
      <c r="F4" s="50" t="s">
        <v>36</v>
      </c>
      <c r="G4" s="50" t="s">
        <v>37</v>
      </c>
      <c r="H4" s="50" t="s">
        <v>38</v>
      </c>
      <c r="I4" s="63" t="s">
        <v>234</v>
      </c>
      <c r="J4" s="50" t="s">
        <v>39</v>
      </c>
      <c r="K4" s="50" t="s">
        <v>40</v>
      </c>
      <c r="L4" s="50" t="s">
        <v>41</v>
      </c>
      <c r="M4" s="63" t="s">
        <v>234</v>
      </c>
      <c r="N4" s="50" t="s">
        <v>42</v>
      </c>
      <c r="O4" s="50" t="s">
        <v>43</v>
      </c>
      <c r="P4" s="50" t="s">
        <v>44</v>
      </c>
      <c r="Q4" s="63" t="s">
        <v>234</v>
      </c>
      <c r="R4" s="50" t="s">
        <v>39</v>
      </c>
      <c r="S4" s="50" t="s">
        <v>45</v>
      </c>
      <c r="T4" s="50" t="s">
        <v>46</v>
      </c>
      <c r="U4" s="63" t="s">
        <v>234</v>
      </c>
      <c r="V4" s="50" t="s">
        <v>47</v>
      </c>
      <c r="W4" s="50" t="s">
        <v>48</v>
      </c>
      <c r="X4" s="50" t="s">
        <v>49</v>
      </c>
      <c r="Y4" s="50" t="s">
        <v>50</v>
      </c>
      <c r="Z4" s="50" t="s">
        <v>51</v>
      </c>
      <c r="AA4" s="50" t="s">
        <v>52</v>
      </c>
      <c r="AB4" s="50" t="s">
        <v>53</v>
      </c>
      <c r="AC4" s="50"/>
      <c r="AD4" s="50" t="s">
        <v>54</v>
      </c>
      <c r="AE4" s="50" t="s">
        <v>55</v>
      </c>
      <c r="AF4" s="50" t="s">
        <v>56</v>
      </c>
      <c r="AG4" s="50"/>
      <c r="AH4" s="50" t="s">
        <v>57</v>
      </c>
      <c r="AI4" s="50" t="s">
        <v>58</v>
      </c>
      <c r="AJ4" s="50" t="s">
        <v>59</v>
      </c>
      <c r="AK4" s="50"/>
      <c r="AL4" s="50" t="s">
        <v>60</v>
      </c>
      <c r="AM4" s="50" t="s">
        <v>61</v>
      </c>
      <c r="AN4" s="50" t="s">
        <v>62</v>
      </c>
      <c r="AO4" s="50"/>
      <c r="AP4" s="50" t="s">
        <v>63</v>
      </c>
      <c r="AQ4" s="50" t="s">
        <v>64</v>
      </c>
      <c r="AR4" s="50" t="s">
        <v>65</v>
      </c>
      <c r="AS4" s="50"/>
      <c r="AT4" s="50" t="s">
        <v>66</v>
      </c>
      <c r="AU4" s="50" t="s">
        <v>67</v>
      </c>
      <c r="AV4" s="50" t="s">
        <v>68</v>
      </c>
      <c r="AW4" s="50"/>
      <c r="AX4" s="50" t="s">
        <v>69</v>
      </c>
      <c r="AY4" s="50" t="s">
        <v>70</v>
      </c>
      <c r="AZ4" s="50" t="s">
        <v>71</v>
      </c>
      <c r="BA4" s="50" t="s">
        <v>72</v>
      </c>
      <c r="BB4" s="50" t="s">
        <v>73</v>
      </c>
      <c r="BC4" s="50" t="s">
        <v>74</v>
      </c>
      <c r="BD4" s="50"/>
      <c r="BE4" s="50" t="s">
        <v>75</v>
      </c>
      <c r="BF4" s="50" t="s">
        <v>76</v>
      </c>
      <c r="BG4" s="50" t="s">
        <v>77</v>
      </c>
      <c r="BH4" s="50" t="s">
        <v>78</v>
      </c>
      <c r="BI4" s="50" t="s">
        <v>79</v>
      </c>
      <c r="BJ4" s="50" t="s">
        <v>80</v>
      </c>
      <c r="BK4" s="50"/>
      <c r="BL4" s="50" t="s">
        <v>81</v>
      </c>
      <c r="BM4" s="50" t="s">
        <v>82</v>
      </c>
      <c r="BN4" s="50" t="s">
        <v>83</v>
      </c>
      <c r="BO4" s="50" t="s">
        <v>84</v>
      </c>
      <c r="BP4" s="50" t="s">
        <v>85</v>
      </c>
      <c r="BQ4" s="50"/>
      <c r="BR4" s="50" t="s">
        <v>86</v>
      </c>
      <c r="BS4" s="50" t="s">
        <v>87</v>
      </c>
      <c r="BT4" s="50" t="s">
        <v>88</v>
      </c>
      <c r="BU4" s="50" t="s">
        <v>89</v>
      </c>
      <c r="BV4" s="50" t="s">
        <v>90</v>
      </c>
      <c r="BW4" s="50"/>
      <c r="BX4" s="50" t="s">
        <v>91</v>
      </c>
      <c r="BY4" s="50" t="s">
        <v>92</v>
      </c>
      <c r="BZ4" s="50" t="s">
        <v>93</v>
      </c>
      <c r="CA4" s="50"/>
      <c r="CB4" s="50" t="s">
        <v>94</v>
      </c>
      <c r="CC4" s="50" t="s">
        <v>95</v>
      </c>
      <c r="CD4" s="50" t="s">
        <v>96</v>
      </c>
      <c r="CE4" s="50" t="s">
        <v>97</v>
      </c>
      <c r="CF4" s="50"/>
      <c r="CG4" s="50" t="s">
        <v>98</v>
      </c>
      <c r="CH4" s="50" t="s">
        <v>99</v>
      </c>
      <c r="CI4" s="50" t="s">
        <v>100</v>
      </c>
      <c r="CJ4" s="50" t="s">
        <v>101</v>
      </c>
      <c r="CK4" s="50" t="s">
        <v>102</v>
      </c>
      <c r="CL4" s="50" t="s">
        <v>103</v>
      </c>
      <c r="CM4" s="50" t="s">
        <v>104</v>
      </c>
      <c r="CN4" s="50" t="s">
        <v>105</v>
      </c>
      <c r="CO4" s="50" t="s">
        <v>106</v>
      </c>
      <c r="CP4" s="50" t="s">
        <v>107</v>
      </c>
      <c r="CQ4" s="50" t="s">
        <v>108</v>
      </c>
      <c r="CR4" s="50" t="s">
        <v>109</v>
      </c>
      <c r="CS4" s="50" t="s">
        <v>110</v>
      </c>
      <c r="CT4" s="50" t="s">
        <v>111</v>
      </c>
      <c r="CU4" s="50" t="s">
        <v>112</v>
      </c>
      <c r="CV4" s="50" t="s">
        <v>113</v>
      </c>
      <c r="CW4" s="50" t="s">
        <v>114</v>
      </c>
      <c r="CX4" s="50" t="s">
        <v>115</v>
      </c>
      <c r="CY4" s="50" t="s">
        <v>116</v>
      </c>
      <c r="CZ4" s="50" t="s">
        <v>117</v>
      </c>
      <c r="DA4" s="50" t="s">
        <v>118</v>
      </c>
      <c r="DB4" s="50"/>
      <c r="DC4" s="50" t="s">
        <v>119</v>
      </c>
      <c r="DD4" s="50" t="s">
        <v>120</v>
      </c>
      <c r="DE4" s="50" t="s">
        <v>121</v>
      </c>
      <c r="DF4" s="50"/>
      <c r="DG4" s="50" t="s">
        <v>122</v>
      </c>
      <c r="DH4" s="50" t="s">
        <v>123</v>
      </c>
      <c r="DI4" s="50" t="s">
        <v>124</v>
      </c>
      <c r="DJ4" s="50" t="s">
        <v>125</v>
      </c>
      <c r="DK4" s="50"/>
      <c r="DL4" s="50" t="s">
        <v>225</v>
      </c>
      <c r="DM4" s="50"/>
      <c r="DN4" s="50" t="s">
        <v>228</v>
      </c>
      <c r="DO4" s="50" t="s">
        <v>229</v>
      </c>
      <c r="DP4" s="50" t="s">
        <v>227</v>
      </c>
      <c r="DQ4" s="50"/>
      <c r="DR4" s="50" t="s">
        <v>231</v>
      </c>
      <c r="DS4" s="50" t="s">
        <v>232</v>
      </c>
      <c r="DT4" s="67"/>
      <c r="DU4" s="67"/>
      <c r="DV4" s="67"/>
      <c r="DW4" s="1"/>
      <c r="DX4" s="1"/>
      <c r="DY4" s="1"/>
      <c r="DZ4" s="1"/>
      <c r="EA4" s="1"/>
      <c r="EB4" s="1"/>
      <c r="EC4" s="1"/>
      <c r="ED4" s="1"/>
      <c r="EE4" s="1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</row>
    <row r="5" spans="1:160" ht="41.25" hidden="1" customHeight="1" x14ac:dyDescent="0.25">
      <c r="A5" s="68"/>
      <c r="B5" s="63" t="s">
        <v>126</v>
      </c>
      <c r="C5" s="63"/>
      <c r="D5" s="50"/>
      <c r="E5" s="63"/>
      <c r="F5" s="50" t="s">
        <v>127</v>
      </c>
      <c r="G5" s="50" t="s">
        <v>128</v>
      </c>
      <c r="H5" s="50"/>
      <c r="I5" s="63"/>
      <c r="J5" s="50" t="s">
        <v>127</v>
      </c>
      <c r="K5" s="50" t="s">
        <v>128</v>
      </c>
      <c r="L5" s="50"/>
      <c r="M5" s="63"/>
      <c r="N5" s="50" t="s">
        <v>127</v>
      </c>
      <c r="O5" s="41" t="s">
        <v>235</v>
      </c>
      <c r="P5" s="50"/>
      <c r="Q5" s="63"/>
      <c r="R5" s="50" t="s">
        <v>127</v>
      </c>
      <c r="S5" s="50" t="s">
        <v>128</v>
      </c>
      <c r="T5" s="50"/>
      <c r="U5" s="63"/>
      <c r="V5" s="50" t="s">
        <v>129</v>
      </c>
      <c r="W5" s="63" t="s">
        <v>130</v>
      </c>
      <c r="X5" s="63"/>
      <c r="Y5" s="63"/>
      <c r="Z5" s="63"/>
      <c r="AA5" s="50" t="s">
        <v>128</v>
      </c>
      <c r="AB5" s="50"/>
      <c r="AC5" s="50"/>
      <c r="AD5" s="48" t="s">
        <v>131</v>
      </c>
      <c r="AE5" s="46" t="s">
        <v>131</v>
      </c>
      <c r="AF5" s="50"/>
      <c r="AG5" s="50"/>
      <c r="AH5" s="50" t="s">
        <v>132</v>
      </c>
      <c r="AI5" s="50" t="s">
        <v>131</v>
      </c>
      <c r="AJ5" s="50"/>
      <c r="AK5" s="50"/>
      <c r="AL5" s="50" t="s">
        <v>132</v>
      </c>
      <c r="AM5" s="50" t="s">
        <v>131</v>
      </c>
      <c r="AN5" s="50"/>
      <c r="AO5" s="50"/>
      <c r="AP5" s="50" t="s">
        <v>131</v>
      </c>
      <c r="AQ5" s="50" t="s">
        <v>131</v>
      </c>
      <c r="AR5" s="50"/>
      <c r="AS5" s="50"/>
      <c r="AT5" s="63" t="s">
        <v>133</v>
      </c>
      <c r="AU5" s="63"/>
      <c r="AV5" s="50"/>
      <c r="AW5" s="50"/>
      <c r="AX5" s="63" t="s">
        <v>133</v>
      </c>
      <c r="AY5" s="63"/>
      <c r="AZ5" s="50"/>
      <c r="BA5" s="63" t="s">
        <v>134</v>
      </c>
      <c r="BB5" s="63"/>
      <c r="BC5" s="50"/>
      <c r="BD5" s="50"/>
      <c r="BE5" s="63" t="s">
        <v>135</v>
      </c>
      <c r="BF5" s="63"/>
      <c r="BG5" s="50"/>
      <c r="BH5" s="63" t="s">
        <v>135</v>
      </c>
      <c r="BI5" s="63"/>
      <c r="BJ5" s="50"/>
      <c r="BK5" s="50"/>
      <c r="BL5" s="63" t="s">
        <v>135</v>
      </c>
      <c r="BM5" s="63"/>
      <c r="BN5" s="63"/>
      <c r="BO5" s="63"/>
      <c r="BP5" s="50"/>
      <c r="BQ5" s="50"/>
      <c r="BR5" s="63" t="s">
        <v>136</v>
      </c>
      <c r="BS5" s="63"/>
      <c r="BT5" s="63"/>
      <c r="BU5" s="63"/>
      <c r="BV5" s="50"/>
      <c r="BW5" s="50"/>
      <c r="BX5" s="50" t="s">
        <v>137</v>
      </c>
      <c r="BY5" s="51" t="s">
        <v>127</v>
      </c>
      <c r="BZ5" s="50"/>
      <c r="CA5" s="50"/>
      <c r="CB5" s="63" t="s">
        <v>138</v>
      </c>
      <c r="CC5" s="63"/>
      <c r="CD5" s="63"/>
      <c r="CE5" s="50"/>
      <c r="CF5" s="50"/>
      <c r="CG5" s="63" t="s">
        <v>137</v>
      </c>
      <c r="CH5" s="63"/>
      <c r="CI5" s="50"/>
      <c r="CJ5" s="51" t="s">
        <v>137</v>
      </c>
      <c r="CK5" s="50"/>
      <c r="CL5" s="63" t="s">
        <v>137</v>
      </c>
      <c r="CM5" s="63"/>
      <c r="CN5" s="50"/>
      <c r="CO5" s="51" t="s">
        <v>137</v>
      </c>
      <c r="CP5" s="50"/>
      <c r="CQ5" s="51" t="s">
        <v>137</v>
      </c>
      <c r="CR5" s="50"/>
      <c r="CS5" s="51" t="s">
        <v>137</v>
      </c>
      <c r="CT5" s="50"/>
      <c r="CU5" s="50"/>
      <c r="CV5" s="51" t="s">
        <v>137</v>
      </c>
      <c r="CW5" s="50"/>
      <c r="CX5" s="50"/>
      <c r="CY5" s="51" t="s">
        <v>137</v>
      </c>
      <c r="CZ5" s="50"/>
      <c r="DA5" s="50"/>
      <c r="DB5" s="50"/>
      <c r="DC5" s="51" t="s">
        <v>137</v>
      </c>
      <c r="DD5" s="51" t="s">
        <v>137</v>
      </c>
      <c r="DE5" s="50"/>
      <c r="DF5" s="50"/>
      <c r="DG5" s="51" t="s">
        <v>137</v>
      </c>
      <c r="DH5" s="51" t="s">
        <v>137</v>
      </c>
      <c r="DI5" s="50"/>
      <c r="DJ5" s="51" t="s">
        <v>137</v>
      </c>
      <c r="DK5" s="50"/>
      <c r="DL5" s="50"/>
      <c r="DM5" s="50"/>
      <c r="DN5" s="51" t="s">
        <v>137</v>
      </c>
      <c r="DO5" s="51" t="s">
        <v>137</v>
      </c>
      <c r="DP5" s="50"/>
      <c r="DQ5" s="50"/>
      <c r="DR5" s="51" t="s">
        <v>137</v>
      </c>
      <c r="DS5" s="51" t="s">
        <v>137</v>
      </c>
      <c r="DT5" s="67"/>
      <c r="DU5" s="67"/>
      <c r="DV5" s="67"/>
      <c r="DW5" s="3"/>
      <c r="DX5" s="3"/>
      <c r="DY5" s="3"/>
      <c r="DZ5" s="3"/>
      <c r="EA5" s="3"/>
      <c r="EB5" s="3"/>
      <c r="EC5" s="3"/>
      <c r="ED5" s="3"/>
      <c r="EE5" s="3"/>
    </row>
    <row r="6" spans="1:160" ht="21.75" hidden="1" customHeight="1" x14ac:dyDescent="0.25">
      <c r="A6" s="68"/>
      <c r="B6" s="64" t="s">
        <v>139</v>
      </c>
      <c r="C6" s="64"/>
      <c r="D6" s="51"/>
      <c r="E6" s="51"/>
      <c r="F6" s="51" t="s">
        <v>140</v>
      </c>
      <c r="G6" s="51" t="s">
        <v>141</v>
      </c>
      <c r="H6" s="51"/>
      <c r="I6" s="51"/>
      <c r="J6" s="51" t="s">
        <v>140</v>
      </c>
      <c r="K6" s="51" t="s">
        <v>141</v>
      </c>
      <c r="L6" s="51"/>
      <c r="M6" s="51"/>
      <c r="N6" s="51" t="s">
        <v>140</v>
      </c>
      <c r="O6" s="51" t="s">
        <v>141</v>
      </c>
      <c r="P6" s="51"/>
      <c r="Q6" s="51"/>
      <c r="R6" s="51" t="s">
        <v>140</v>
      </c>
      <c r="S6" s="51" t="s">
        <v>141</v>
      </c>
      <c r="T6" s="51"/>
      <c r="U6" s="51"/>
      <c r="V6" s="51" t="s">
        <v>140</v>
      </c>
      <c r="W6" s="51" t="s">
        <v>140</v>
      </c>
      <c r="X6" s="51" t="s">
        <v>140</v>
      </c>
      <c r="Y6" s="51" t="s">
        <v>140</v>
      </c>
      <c r="Z6" s="51" t="s">
        <v>140</v>
      </c>
      <c r="AA6" s="51" t="s">
        <v>141</v>
      </c>
      <c r="AB6" s="51"/>
      <c r="AC6" s="51"/>
      <c r="AD6" s="51" t="s">
        <v>140</v>
      </c>
      <c r="AE6" s="51" t="s">
        <v>140</v>
      </c>
      <c r="AF6" s="51"/>
      <c r="AG6" s="51"/>
      <c r="AH6" s="51" t="s">
        <v>141</v>
      </c>
      <c r="AI6" s="51" t="s">
        <v>141</v>
      </c>
      <c r="AJ6" s="51"/>
      <c r="AK6" s="51"/>
      <c r="AL6" s="51" t="s">
        <v>141</v>
      </c>
      <c r="AM6" s="51" t="s">
        <v>141</v>
      </c>
      <c r="AN6" s="51"/>
      <c r="AO6" s="51"/>
      <c r="AP6" s="51" t="s">
        <v>140</v>
      </c>
      <c r="AQ6" s="51" t="s">
        <v>140</v>
      </c>
      <c r="AR6" s="51"/>
      <c r="AS6" s="51"/>
      <c r="AT6" s="51" t="s">
        <v>140</v>
      </c>
      <c r="AU6" s="51" t="s">
        <v>140</v>
      </c>
      <c r="AV6" s="51"/>
      <c r="AW6" s="51"/>
      <c r="AX6" s="51" t="s">
        <v>140</v>
      </c>
      <c r="AY6" s="51" t="s">
        <v>140</v>
      </c>
      <c r="AZ6" s="51"/>
      <c r="BA6" s="51" t="s">
        <v>140</v>
      </c>
      <c r="BB6" s="51" t="s">
        <v>140</v>
      </c>
      <c r="BC6" s="51"/>
      <c r="BD6" s="51"/>
      <c r="BE6" s="51" t="s">
        <v>140</v>
      </c>
      <c r="BF6" s="51" t="s">
        <v>140</v>
      </c>
      <c r="BG6" s="51"/>
      <c r="BH6" s="51" t="s">
        <v>140</v>
      </c>
      <c r="BI6" s="51" t="s">
        <v>140</v>
      </c>
      <c r="BJ6" s="51"/>
      <c r="BK6" s="51"/>
      <c r="BL6" s="51" t="s">
        <v>140</v>
      </c>
      <c r="BM6" s="51" t="s">
        <v>140</v>
      </c>
      <c r="BN6" s="51" t="s">
        <v>140</v>
      </c>
      <c r="BO6" s="51" t="s">
        <v>140</v>
      </c>
      <c r="BP6" s="51"/>
      <c r="BQ6" s="51"/>
      <c r="BR6" s="51" t="s">
        <v>141</v>
      </c>
      <c r="BS6" s="51" t="s">
        <v>141</v>
      </c>
      <c r="BT6" s="51" t="s">
        <v>141</v>
      </c>
      <c r="BU6" s="51" t="s">
        <v>141</v>
      </c>
      <c r="BV6" s="51"/>
      <c r="BW6" s="51"/>
      <c r="BX6" s="51" t="s">
        <v>141</v>
      </c>
      <c r="BY6" s="51" t="s">
        <v>140</v>
      </c>
      <c r="BZ6" s="51"/>
      <c r="CA6" s="51"/>
      <c r="CB6" s="51" t="s">
        <v>141</v>
      </c>
      <c r="CC6" s="51" t="s">
        <v>141</v>
      </c>
      <c r="CD6" s="51" t="s">
        <v>141</v>
      </c>
      <c r="CE6" s="51"/>
      <c r="CF6" s="51"/>
      <c r="CG6" s="51" t="s">
        <v>141</v>
      </c>
      <c r="CH6" s="51" t="s">
        <v>141</v>
      </c>
      <c r="CI6" s="51"/>
      <c r="CJ6" s="51" t="s">
        <v>140</v>
      </c>
      <c r="CK6" s="51"/>
      <c r="CL6" s="51" t="s">
        <v>140</v>
      </c>
      <c r="CM6" s="51" t="s">
        <v>140</v>
      </c>
      <c r="CN6" s="51"/>
      <c r="CO6" s="51" t="s">
        <v>140</v>
      </c>
      <c r="CP6" s="51"/>
      <c r="CQ6" s="51" t="s">
        <v>140</v>
      </c>
      <c r="CR6" s="51"/>
      <c r="CS6" s="51" t="s">
        <v>140</v>
      </c>
      <c r="CT6" s="51"/>
      <c r="CU6" s="51"/>
      <c r="CV6" s="51" t="s">
        <v>140</v>
      </c>
      <c r="CW6" s="51"/>
      <c r="CX6" s="51"/>
      <c r="CY6" s="51" t="s">
        <v>140</v>
      </c>
      <c r="CZ6" s="51"/>
      <c r="DA6" s="51"/>
      <c r="DB6" s="51"/>
      <c r="DC6" s="51" t="s">
        <v>140</v>
      </c>
      <c r="DD6" s="51" t="s">
        <v>140</v>
      </c>
      <c r="DE6" s="51"/>
      <c r="DF6" s="51"/>
      <c r="DG6" s="51" t="s">
        <v>140</v>
      </c>
      <c r="DH6" s="51" t="s">
        <v>140</v>
      </c>
      <c r="DI6" s="51"/>
      <c r="DJ6" s="51" t="s">
        <v>141</v>
      </c>
      <c r="DK6" s="51"/>
      <c r="DL6" s="51"/>
      <c r="DM6" s="51"/>
      <c r="DN6" s="51" t="s">
        <v>140</v>
      </c>
      <c r="DO6" s="51" t="s">
        <v>140</v>
      </c>
      <c r="DP6" s="51"/>
      <c r="DQ6" s="51"/>
      <c r="DR6" s="51" t="s">
        <v>140</v>
      </c>
      <c r="DS6" s="51" t="s">
        <v>140</v>
      </c>
      <c r="DT6" s="67"/>
      <c r="DU6" s="67"/>
      <c r="DV6" s="67"/>
      <c r="DW6" s="3"/>
      <c r="DX6" s="3"/>
      <c r="DY6" s="3"/>
      <c r="DZ6" s="3"/>
      <c r="EA6" s="3"/>
      <c r="EB6" s="3"/>
      <c r="EC6" s="3"/>
      <c r="ED6" s="3"/>
      <c r="EE6" s="3"/>
    </row>
    <row r="7" spans="1:160" x14ac:dyDescent="0.25">
      <c r="A7" s="68"/>
      <c r="B7" s="69" t="s">
        <v>142</v>
      </c>
      <c r="C7" s="69"/>
      <c r="D7" s="52" t="s">
        <v>143</v>
      </c>
      <c r="E7" s="52"/>
      <c r="F7" s="52" t="s">
        <v>144</v>
      </c>
      <c r="G7" s="52" t="s">
        <v>145</v>
      </c>
      <c r="H7" s="52" t="s">
        <v>143</v>
      </c>
      <c r="I7" s="52"/>
      <c r="J7" s="52" t="s">
        <v>144</v>
      </c>
      <c r="K7" s="52" t="s">
        <v>145</v>
      </c>
      <c r="L7" s="52" t="s">
        <v>143</v>
      </c>
      <c r="M7" s="52"/>
      <c r="N7" s="52" t="s">
        <v>144</v>
      </c>
      <c r="O7" s="52" t="s">
        <v>145</v>
      </c>
      <c r="P7" s="52" t="s">
        <v>143</v>
      </c>
      <c r="Q7" s="52"/>
      <c r="R7" s="52" t="s">
        <v>144</v>
      </c>
      <c r="S7" s="52" t="s">
        <v>145</v>
      </c>
      <c r="T7" s="52" t="s">
        <v>143</v>
      </c>
      <c r="U7" s="52"/>
      <c r="V7" s="52" t="s">
        <v>144</v>
      </c>
      <c r="W7" s="52" t="s">
        <v>145</v>
      </c>
      <c r="X7" s="52"/>
      <c r="Y7" s="52"/>
      <c r="Z7" s="52"/>
      <c r="AA7" s="52"/>
      <c r="AB7" s="52" t="s">
        <v>143</v>
      </c>
      <c r="AC7" s="52"/>
      <c r="AD7" s="52" t="s">
        <v>144</v>
      </c>
      <c r="AE7" s="52" t="s">
        <v>145</v>
      </c>
      <c r="AF7" s="52" t="s">
        <v>143</v>
      </c>
      <c r="AG7" s="52"/>
      <c r="AH7" s="52" t="s">
        <v>144</v>
      </c>
      <c r="AI7" s="52" t="s">
        <v>145</v>
      </c>
      <c r="AJ7" s="52" t="s">
        <v>143</v>
      </c>
      <c r="AK7" s="52"/>
      <c r="AL7" s="52" t="s">
        <v>144</v>
      </c>
      <c r="AM7" s="52" t="s">
        <v>145</v>
      </c>
      <c r="AN7" s="52" t="s">
        <v>143</v>
      </c>
      <c r="AO7" s="52"/>
      <c r="AP7" s="52" t="s">
        <v>144</v>
      </c>
      <c r="AQ7" s="52" t="s">
        <v>145</v>
      </c>
      <c r="AR7" s="52" t="s">
        <v>143</v>
      </c>
      <c r="AS7" s="52"/>
      <c r="AT7" s="52" t="s">
        <v>144</v>
      </c>
      <c r="AU7" s="52" t="s">
        <v>145</v>
      </c>
      <c r="AV7" s="52" t="s">
        <v>143</v>
      </c>
      <c r="AW7" s="52"/>
      <c r="AX7" s="52" t="s">
        <v>144</v>
      </c>
      <c r="AY7" s="52" t="s">
        <v>145</v>
      </c>
      <c r="AZ7" s="52" t="s">
        <v>143</v>
      </c>
      <c r="BA7" s="52" t="s">
        <v>144</v>
      </c>
      <c r="BB7" s="52" t="s">
        <v>145</v>
      </c>
      <c r="BC7" s="52" t="s">
        <v>143</v>
      </c>
      <c r="BD7" s="52"/>
      <c r="BE7" s="52" t="s">
        <v>144</v>
      </c>
      <c r="BF7" s="52" t="s">
        <v>145</v>
      </c>
      <c r="BG7" s="52" t="s">
        <v>143</v>
      </c>
      <c r="BH7" s="52" t="s">
        <v>144</v>
      </c>
      <c r="BI7" s="52" t="s">
        <v>145</v>
      </c>
      <c r="BJ7" s="52" t="s">
        <v>143</v>
      </c>
      <c r="BK7" s="52"/>
      <c r="BL7" s="52" t="s">
        <v>144</v>
      </c>
      <c r="BM7" s="52" t="s">
        <v>145</v>
      </c>
      <c r="BN7" s="52"/>
      <c r="BO7" s="52"/>
      <c r="BP7" s="52" t="s">
        <v>143</v>
      </c>
      <c r="BQ7" s="52"/>
      <c r="BR7" s="52" t="s">
        <v>144</v>
      </c>
      <c r="BS7" s="52" t="s">
        <v>145</v>
      </c>
      <c r="BT7" s="52"/>
      <c r="BU7" s="52"/>
      <c r="BV7" s="52" t="s">
        <v>143</v>
      </c>
      <c r="BW7" s="52"/>
      <c r="BX7" s="52" t="s">
        <v>144</v>
      </c>
      <c r="BY7" s="52" t="s">
        <v>145</v>
      </c>
      <c r="BZ7" s="52" t="s">
        <v>143</v>
      </c>
      <c r="CA7" s="52"/>
      <c r="CB7" s="52" t="s">
        <v>144</v>
      </c>
      <c r="CC7" s="52" t="s">
        <v>145</v>
      </c>
      <c r="CD7" s="52"/>
      <c r="CE7" s="52" t="s">
        <v>143</v>
      </c>
      <c r="CF7" s="52"/>
      <c r="CG7" s="52" t="s">
        <v>144</v>
      </c>
      <c r="CH7" s="52" t="s">
        <v>145</v>
      </c>
      <c r="CI7" s="52" t="s">
        <v>143</v>
      </c>
      <c r="CJ7" s="52"/>
      <c r="CK7" s="52" t="s">
        <v>143</v>
      </c>
      <c r="CL7" s="52" t="s">
        <v>144</v>
      </c>
      <c r="CM7" s="52" t="s">
        <v>145</v>
      </c>
      <c r="CN7" s="52" t="s">
        <v>143</v>
      </c>
      <c r="CO7" s="52"/>
      <c r="CP7" s="52" t="s">
        <v>143</v>
      </c>
      <c r="CQ7" s="52"/>
      <c r="CR7" s="52" t="s">
        <v>143</v>
      </c>
      <c r="CS7" s="52" t="s">
        <v>144</v>
      </c>
      <c r="CT7" s="52" t="s">
        <v>145</v>
      </c>
      <c r="CU7" s="52" t="s">
        <v>143</v>
      </c>
      <c r="CV7" s="52" t="s">
        <v>144</v>
      </c>
      <c r="CW7" s="52" t="s">
        <v>145</v>
      </c>
      <c r="CX7" s="52" t="s">
        <v>143</v>
      </c>
      <c r="CY7" s="52" t="s">
        <v>144</v>
      </c>
      <c r="CZ7" s="52" t="s">
        <v>145</v>
      </c>
      <c r="DA7" s="52" t="s">
        <v>143</v>
      </c>
      <c r="DB7" s="52"/>
      <c r="DC7" s="52" t="s">
        <v>144</v>
      </c>
      <c r="DD7" s="52" t="s">
        <v>145</v>
      </c>
      <c r="DE7" s="52" t="s">
        <v>143</v>
      </c>
      <c r="DF7" s="52"/>
      <c r="DG7" s="52" t="s">
        <v>144</v>
      </c>
      <c r="DH7" s="52" t="s">
        <v>145</v>
      </c>
      <c r="DI7" s="52" t="s">
        <v>143</v>
      </c>
      <c r="DJ7" s="52" t="s">
        <v>144</v>
      </c>
      <c r="DK7" s="52" t="s">
        <v>145</v>
      </c>
      <c r="DL7" s="52" t="s">
        <v>143</v>
      </c>
      <c r="DM7" s="52"/>
      <c r="DN7" s="52" t="s">
        <v>144</v>
      </c>
      <c r="DO7" s="52" t="s">
        <v>145</v>
      </c>
      <c r="DP7" s="52" t="s">
        <v>143</v>
      </c>
      <c r="DQ7" s="52"/>
      <c r="DR7" s="52" t="s">
        <v>144</v>
      </c>
      <c r="DS7" s="52" t="s">
        <v>145</v>
      </c>
      <c r="DT7" s="67"/>
      <c r="DU7" s="67"/>
      <c r="DV7" s="67"/>
      <c r="DW7" s="3"/>
      <c r="DX7" s="3"/>
      <c r="DY7" s="3"/>
      <c r="DZ7" s="3"/>
      <c r="EA7" s="3"/>
      <c r="EB7" s="3"/>
      <c r="EC7" s="3"/>
      <c r="ED7" s="3"/>
      <c r="EE7" s="3"/>
    </row>
    <row r="8" spans="1:160" x14ac:dyDescent="0.25">
      <c r="A8" s="68"/>
      <c r="B8" s="69"/>
      <c r="C8" s="69"/>
      <c r="D8" s="12">
        <v>3</v>
      </c>
      <c r="E8" s="12"/>
      <c r="F8" s="12">
        <v>98</v>
      </c>
      <c r="G8" s="12">
        <v>90</v>
      </c>
      <c r="H8" s="12">
        <v>3</v>
      </c>
      <c r="I8" s="12"/>
      <c r="J8" s="12">
        <v>98</v>
      </c>
      <c r="K8" s="12">
        <v>90</v>
      </c>
      <c r="L8" s="12">
        <v>3</v>
      </c>
      <c r="M8" s="12"/>
      <c r="N8" s="12">
        <v>95</v>
      </c>
      <c r="O8" s="12">
        <v>75</v>
      </c>
      <c r="P8" s="12">
        <v>3</v>
      </c>
      <c r="Q8" s="12"/>
      <c r="R8" s="12">
        <v>95</v>
      </c>
      <c r="S8" s="12">
        <v>75</v>
      </c>
      <c r="T8" s="12">
        <v>3</v>
      </c>
      <c r="U8" s="12"/>
      <c r="V8" s="12">
        <v>5</v>
      </c>
      <c r="W8" s="12">
        <v>1</v>
      </c>
      <c r="X8" s="12"/>
      <c r="Y8" s="12"/>
      <c r="Z8" s="12"/>
      <c r="AA8" s="12"/>
      <c r="AB8" s="12">
        <v>3</v>
      </c>
      <c r="AC8" s="12"/>
      <c r="AD8" s="12">
        <v>0</v>
      </c>
      <c r="AE8" s="12">
        <v>1</v>
      </c>
      <c r="AF8" s="12">
        <v>1</v>
      </c>
      <c r="AG8" s="12"/>
      <c r="AH8" s="12">
        <v>7</v>
      </c>
      <c r="AI8" s="12">
        <v>4</v>
      </c>
      <c r="AJ8" s="12">
        <v>1</v>
      </c>
      <c r="AK8" s="12"/>
      <c r="AL8" s="12">
        <v>4</v>
      </c>
      <c r="AM8" s="12">
        <v>0</v>
      </c>
      <c r="AN8" s="12">
        <v>3</v>
      </c>
      <c r="AO8" s="12"/>
      <c r="AP8" s="12">
        <v>0</v>
      </c>
      <c r="AQ8" s="12">
        <v>15</v>
      </c>
      <c r="AR8" s="12">
        <v>2</v>
      </c>
      <c r="AS8" s="12"/>
      <c r="AT8" s="12">
        <v>70</v>
      </c>
      <c r="AU8" s="12">
        <v>30</v>
      </c>
      <c r="AV8" s="12">
        <v>2</v>
      </c>
      <c r="AW8" s="12"/>
      <c r="AX8" s="12">
        <v>10</v>
      </c>
      <c r="AY8" s="12">
        <v>2</v>
      </c>
      <c r="AZ8" s="12">
        <v>2</v>
      </c>
      <c r="BA8" s="12">
        <v>25</v>
      </c>
      <c r="BB8" s="12">
        <v>10</v>
      </c>
      <c r="BC8" s="12"/>
      <c r="BD8" s="12"/>
      <c r="BE8" s="12">
        <v>2</v>
      </c>
      <c r="BF8" s="12">
        <v>0</v>
      </c>
      <c r="BG8" s="12">
        <v>1</v>
      </c>
      <c r="BH8" s="12">
        <v>1</v>
      </c>
      <c r="BI8" s="12">
        <v>0</v>
      </c>
      <c r="BJ8" s="12">
        <v>4</v>
      </c>
      <c r="BK8" s="12"/>
      <c r="BL8" s="12">
        <v>0</v>
      </c>
      <c r="BM8" s="12">
        <v>0.1</v>
      </c>
      <c r="BN8" s="12"/>
      <c r="BO8" s="12"/>
      <c r="BP8" s="12">
        <v>2</v>
      </c>
      <c r="BQ8" s="12"/>
      <c r="BR8" s="12">
        <v>105</v>
      </c>
      <c r="BS8" s="12">
        <v>95</v>
      </c>
      <c r="BT8" s="12"/>
      <c r="BU8" s="12"/>
      <c r="BV8" s="12">
        <v>2</v>
      </c>
      <c r="BW8" s="12"/>
      <c r="BX8" s="12">
        <v>80</v>
      </c>
      <c r="BY8" s="12">
        <v>70</v>
      </c>
      <c r="BZ8" s="12">
        <v>2</v>
      </c>
      <c r="CA8" s="12"/>
      <c r="CB8" s="12">
        <v>100</v>
      </c>
      <c r="CC8" s="12">
        <v>60</v>
      </c>
      <c r="CD8" s="12"/>
      <c r="CE8" s="12">
        <v>3</v>
      </c>
      <c r="CF8" s="12"/>
      <c r="CG8" s="12">
        <v>99</v>
      </c>
      <c r="CH8" s="12">
        <v>50</v>
      </c>
      <c r="CI8" s="12">
        <v>5</v>
      </c>
      <c r="CJ8" s="52" t="s">
        <v>146</v>
      </c>
      <c r="CK8" s="12">
        <v>2</v>
      </c>
      <c r="CL8" s="12">
        <v>100</v>
      </c>
      <c r="CM8" s="12">
        <v>70</v>
      </c>
      <c r="CN8" s="12">
        <v>3</v>
      </c>
      <c r="CO8" s="12" t="s">
        <v>147</v>
      </c>
      <c r="CP8" s="12">
        <v>3</v>
      </c>
      <c r="CQ8" s="12" t="s">
        <v>147</v>
      </c>
      <c r="CR8" s="12">
        <v>5</v>
      </c>
      <c r="CS8" s="12">
        <v>100</v>
      </c>
      <c r="CT8" s="12">
        <v>95</v>
      </c>
      <c r="CU8" s="12">
        <v>5</v>
      </c>
      <c r="CV8" s="12">
        <v>100</v>
      </c>
      <c r="CW8" s="12">
        <v>95</v>
      </c>
      <c r="CX8" s="12">
        <v>4</v>
      </c>
      <c r="CY8" s="12">
        <v>0</v>
      </c>
      <c r="CZ8" s="12">
        <v>1</v>
      </c>
      <c r="DA8" s="12">
        <v>4</v>
      </c>
      <c r="DB8" s="12"/>
      <c r="DC8" s="12">
        <v>98</v>
      </c>
      <c r="DD8" s="12">
        <v>85</v>
      </c>
      <c r="DE8" s="12">
        <v>3</v>
      </c>
      <c r="DF8" s="12"/>
      <c r="DG8" s="12">
        <v>0</v>
      </c>
      <c r="DH8" s="12">
        <v>10</v>
      </c>
      <c r="DI8" s="12">
        <v>3</v>
      </c>
      <c r="DJ8" s="12">
        <v>0</v>
      </c>
      <c r="DK8" s="12">
        <v>1</v>
      </c>
      <c r="DL8" s="12">
        <v>5</v>
      </c>
      <c r="DM8" s="12"/>
      <c r="DN8" s="12">
        <v>100</v>
      </c>
      <c r="DO8" s="12">
        <v>90</v>
      </c>
      <c r="DP8" s="12">
        <v>4</v>
      </c>
      <c r="DQ8" s="12"/>
      <c r="DR8" s="12">
        <v>100</v>
      </c>
      <c r="DS8" s="12">
        <v>25</v>
      </c>
      <c r="DT8" s="67"/>
      <c r="DU8" s="67"/>
      <c r="DV8" s="67"/>
      <c r="DW8" s="3"/>
      <c r="DX8" s="3"/>
      <c r="DY8" s="3"/>
      <c r="DZ8" s="3"/>
      <c r="EA8" s="3"/>
      <c r="EB8" s="3"/>
      <c r="EC8" s="3"/>
      <c r="ED8" s="3"/>
      <c r="EE8" s="3"/>
    </row>
    <row r="9" spans="1:160" x14ac:dyDescent="0.25">
      <c r="A9" s="56"/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  <c r="M9" s="52">
        <v>12</v>
      </c>
      <c r="N9" s="52">
        <v>13</v>
      </c>
      <c r="O9" s="52">
        <v>14</v>
      </c>
      <c r="P9" s="52">
        <v>15</v>
      </c>
      <c r="Q9" s="52">
        <v>16</v>
      </c>
      <c r="R9" s="52">
        <v>17</v>
      </c>
      <c r="S9" s="52">
        <v>18</v>
      </c>
      <c r="T9" s="52">
        <v>19</v>
      </c>
      <c r="U9" s="52">
        <v>20</v>
      </c>
      <c r="V9" s="52">
        <v>21</v>
      </c>
      <c r="W9" s="52">
        <v>22</v>
      </c>
      <c r="X9" s="52">
        <v>23</v>
      </c>
      <c r="Y9" s="52">
        <v>24</v>
      </c>
      <c r="Z9" s="52">
        <v>25</v>
      </c>
      <c r="AA9" s="52">
        <v>26</v>
      </c>
      <c r="AB9" s="52">
        <v>27</v>
      </c>
      <c r="AC9" s="52">
        <v>28</v>
      </c>
      <c r="AD9" s="52">
        <v>29</v>
      </c>
      <c r="AE9" s="52">
        <v>30</v>
      </c>
      <c r="AF9" s="52">
        <v>31</v>
      </c>
      <c r="AG9" s="52">
        <v>32</v>
      </c>
      <c r="AH9" s="52">
        <v>33</v>
      </c>
      <c r="AI9" s="52">
        <v>34</v>
      </c>
      <c r="AJ9" s="52">
        <v>35</v>
      </c>
      <c r="AK9" s="52">
        <v>36</v>
      </c>
      <c r="AL9" s="52">
        <v>37</v>
      </c>
      <c r="AM9" s="52">
        <v>38</v>
      </c>
      <c r="AN9" s="52">
        <v>39</v>
      </c>
      <c r="AO9" s="52">
        <v>40</v>
      </c>
      <c r="AP9" s="52">
        <v>41</v>
      </c>
      <c r="AQ9" s="52">
        <v>42</v>
      </c>
      <c r="AR9" s="52">
        <v>43</v>
      </c>
      <c r="AS9" s="52">
        <v>44</v>
      </c>
      <c r="AT9" s="52">
        <v>45</v>
      </c>
      <c r="AU9" s="52">
        <v>46</v>
      </c>
      <c r="AV9" s="52">
        <v>47</v>
      </c>
      <c r="AW9" s="52">
        <v>48</v>
      </c>
      <c r="AX9" s="52">
        <v>49</v>
      </c>
      <c r="AY9" s="52">
        <v>50</v>
      </c>
      <c r="AZ9" s="52">
        <v>51</v>
      </c>
      <c r="BA9" s="52">
        <v>52</v>
      </c>
      <c r="BB9" s="52">
        <v>53</v>
      </c>
      <c r="BC9" s="52">
        <v>54</v>
      </c>
      <c r="BD9" s="52">
        <v>55</v>
      </c>
      <c r="BE9" s="52">
        <v>56</v>
      </c>
      <c r="BF9" s="52">
        <v>57</v>
      </c>
      <c r="BG9" s="52">
        <v>58</v>
      </c>
      <c r="BH9" s="52">
        <v>59</v>
      </c>
      <c r="BI9" s="52">
        <v>60</v>
      </c>
      <c r="BJ9" s="52">
        <v>61</v>
      </c>
      <c r="BK9" s="52">
        <v>62</v>
      </c>
      <c r="BL9" s="52">
        <v>63</v>
      </c>
      <c r="BM9" s="52">
        <v>64</v>
      </c>
      <c r="BN9" s="52">
        <v>65</v>
      </c>
      <c r="BO9" s="52">
        <v>66</v>
      </c>
      <c r="BP9" s="52">
        <v>67</v>
      </c>
      <c r="BQ9" s="52">
        <v>70</v>
      </c>
      <c r="BR9" s="52">
        <v>71</v>
      </c>
      <c r="BS9" s="52">
        <v>72</v>
      </c>
      <c r="BT9" s="52">
        <v>73</v>
      </c>
      <c r="BU9" s="52">
        <v>74</v>
      </c>
      <c r="BV9" s="52">
        <v>75</v>
      </c>
      <c r="BW9" s="52">
        <v>76</v>
      </c>
      <c r="BX9" s="52">
        <v>77</v>
      </c>
      <c r="BY9" s="52">
        <v>78</v>
      </c>
      <c r="BZ9" s="52">
        <v>79</v>
      </c>
      <c r="CA9" s="52">
        <v>80</v>
      </c>
      <c r="CB9" s="52">
        <v>81</v>
      </c>
      <c r="CC9" s="52">
        <v>82</v>
      </c>
      <c r="CD9" s="52">
        <v>83</v>
      </c>
      <c r="CE9" s="52">
        <v>84</v>
      </c>
      <c r="CF9" s="52">
        <v>85</v>
      </c>
      <c r="CG9" s="52">
        <v>86</v>
      </c>
      <c r="CH9" s="52">
        <v>87</v>
      </c>
      <c r="CI9" s="52">
        <v>88</v>
      </c>
      <c r="CJ9" s="52">
        <v>89</v>
      </c>
      <c r="CK9" s="52">
        <v>90</v>
      </c>
      <c r="CL9" s="52">
        <v>91</v>
      </c>
      <c r="CM9" s="52">
        <v>92</v>
      </c>
      <c r="CN9" s="52">
        <v>93</v>
      </c>
      <c r="CO9" s="52">
        <v>94</v>
      </c>
      <c r="CP9" s="52">
        <v>95</v>
      </c>
      <c r="CQ9" s="52">
        <v>96</v>
      </c>
      <c r="CR9" s="52">
        <v>97</v>
      </c>
      <c r="CS9" s="52">
        <v>98</v>
      </c>
      <c r="CT9" s="52">
        <v>99</v>
      </c>
      <c r="CU9" s="52">
        <v>100</v>
      </c>
      <c r="CV9" s="52">
        <v>101</v>
      </c>
      <c r="CW9" s="52">
        <v>102</v>
      </c>
      <c r="CX9" s="52">
        <v>103</v>
      </c>
      <c r="CY9" s="52">
        <v>104</v>
      </c>
      <c r="CZ9" s="52">
        <v>105</v>
      </c>
      <c r="DA9" s="52">
        <v>106</v>
      </c>
      <c r="DB9" s="52">
        <v>107</v>
      </c>
      <c r="DC9" s="52">
        <v>108</v>
      </c>
      <c r="DD9" s="52">
        <v>109</v>
      </c>
      <c r="DE9" s="52">
        <v>110</v>
      </c>
      <c r="DF9" s="52">
        <v>111</v>
      </c>
      <c r="DG9" s="52">
        <v>112</v>
      </c>
      <c r="DH9" s="52">
        <v>113</v>
      </c>
      <c r="DI9" s="52">
        <v>114</v>
      </c>
      <c r="DJ9" s="52">
        <v>115</v>
      </c>
      <c r="DK9" s="52">
        <v>116</v>
      </c>
      <c r="DL9" s="52">
        <v>117</v>
      </c>
      <c r="DM9" s="52">
        <v>118</v>
      </c>
      <c r="DN9" s="52">
        <v>119</v>
      </c>
      <c r="DO9" s="52">
        <v>120</v>
      </c>
      <c r="DP9" s="52">
        <v>121</v>
      </c>
      <c r="DQ9" s="52">
        <v>122</v>
      </c>
      <c r="DR9" s="52">
        <v>123</v>
      </c>
      <c r="DS9" s="52">
        <v>124</v>
      </c>
      <c r="DT9" s="52">
        <v>125</v>
      </c>
      <c r="DU9" s="52">
        <v>126</v>
      </c>
      <c r="DV9" s="52">
        <v>127</v>
      </c>
      <c r="DW9" s="3"/>
      <c r="DX9" s="3"/>
      <c r="DY9" s="3"/>
      <c r="DZ9" s="3"/>
      <c r="EA9" s="3"/>
      <c r="EB9" s="3"/>
      <c r="EC9" s="3"/>
      <c r="ED9" s="3"/>
      <c r="EE9" s="3"/>
    </row>
    <row r="10" spans="1:160" ht="60" x14ac:dyDescent="0.25">
      <c r="A10" s="43">
        <v>1</v>
      </c>
      <c r="B10" s="10" t="s">
        <v>148</v>
      </c>
      <c r="C10" s="10" t="s">
        <v>149</v>
      </c>
      <c r="D10" s="37">
        <f>IF(E10&gt;1,0,IF(F10/G10&lt;$G$8/100,0,IF(F10/G10&gt;$F$8/100,3,$D$8*(F10/G10-$G$8/100)/(($F$8-$G$8)/100))))</f>
        <v>3</v>
      </c>
      <c r="E10" s="19">
        <f>IF(G10=0,0,F10/G10)</f>
        <v>0.99962343268306331</v>
      </c>
      <c r="F10" s="37">
        <v>1004360994.6799999</v>
      </c>
      <c r="G10" s="23">
        <v>1004739346.6799999</v>
      </c>
      <c r="H10" s="37">
        <f>IF(J10/K10&lt;$K$8/100,0,IF(J10/K10&gt;$J$8/100,3,$H$8*(J10/K10-$K$8/100)/(($J$8-$K$8)/100)))</f>
        <v>3</v>
      </c>
      <c r="I10" s="14">
        <f>IF(K10=0,0,J10/K10)</f>
        <v>1</v>
      </c>
      <c r="J10" s="37">
        <v>938565541.47000003</v>
      </c>
      <c r="K10" s="31">
        <v>938565541.47000003</v>
      </c>
      <c r="L10" s="37">
        <f>IF(N10/O10&lt;$O$8/100,0,IF(N10/O10&gt;$N$8/100,3,$L$8*(N10/O10-$O$8/100)/(($N$8-$O$8)/100)))</f>
        <v>3</v>
      </c>
      <c r="M10" s="14">
        <f>IF(O10=0,0,N10/O10)</f>
        <v>0.98822809007482504</v>
      </c>
      <c r="N10" s="31">
        <f>F10</f>
        <v>1004360994.6799999</v>
      </c>
      <c r="O10" s="31">
        <v>1016325082</v>
      </c>
      <c r="P10" s="37">
        <f>IF(R10/S10&lt;S8/100,0,IF(R10/S10&gt;R8/100,3,P8*(R10/S10-S8/100)/((R8-S8)/100)))</f>
        <v>3</v>
      </c>
      <c r="Q10" s="14">
        <f>IF(S10=0,0,R10/S10)</f>
        <v>1</v>
      </c>
      <c r="R10" s="37">
        <f>J10</f>
        <v>938565541.47000003</v>
      </c>
      <c r="S10" s="31">
        <f>K10</f>
        <v>938565541.47000003</v>
      </c>
      <c r="T10" s="37">
        <f>IF(V10=0,3,IF(U10&lt;0.01,3,IF(U10&gt;0.05,0,U10/(0.05-0.01)*3)))</f>
        <v>3</v>
      </c>
      <c r="U10" s="14">
        <f>IF(AA10=0,0,(V10-W10-X10-Y10-Z10)/AA10)</f>
        <v>-0.23646345102994176</v>
      </c>
      <c r="V10" s="37">
        <v>0</v>
      </c>
      <c r="W10" s="37"/>
      <c r="X10" s="37">
        <v>165823930.22999999</v>
      </c>
      <c r="Y10" s="37">
        <v>33375647.539999999</v>
      </c>
      <c r="Z10" s="37"/>
      <c r="AA10" s="23">
        <v>842411700</v>
      </c>
      <c r="AB10" s="37">
        <f>IF(AE10=0,3,IF(AD10/AE10&lt;$AE$8/100,3,IF(AD10/AE10&gt;$AD$8/100,0,3)))</f>
        <v>3</v>
      </c>
      <c r="AC10" s="19">
        <f>IF(AE10=0,0,AD10/AE10)</f>
        <v>0</v>
      </c>
      <c r="AD10" s="37">
        <v>427252.5</v>
      </c>
      <c r="AE10" s="37"/>
      <c r="AF10" s="37">
        <f>IF(AG10&gt;3,IF(AG10&lt;8,1,0),0)</f>
        <v>1</v>
      </c>
      <c r="AG10" s="15">
        <f>AH10+4-AI10</f>
        <v>4</v>
      </c>
      <c r="AH10" s="15">
        <v>2</v>
      </c>
      <c r="AI10" s="15">
        <v>2</v>
      </c>
      <c r="AJ10" s="37"/>
      <c r="AK10" s="15"/>
      <c r="AL10" s="37"/>
      <c r="AM10" s="37"/>
      <c r="AN10" s="37"/>
      <c r="AO10" s="37"/>
      <c r="AP10" s="37"/>
      <c r="AQ10" s="37"/>
      <c r="AR10" s="37">
        <f>IF(AS10&lt;0.3,0,IF(AS10&gt;0.7,2,2*AS10/0.7))</f>
        <v>1.553847341478096</v>
      </c>
      <c r="AS10" s="14">
        <f>AT10/(AT10+AU10)</f>
        <v>0.54384656951733357</v>
      </c>
      <c r="AT10" s="31">
        <f>F10</f>
        <v>1004360994.6799999</v>
      </c>
      <c r="AU10" s="37">
        <f>AA10</f>
        <v>842411700</v>
      </c>
      <c r="AV10" s="37">
        <f>IF(AW10/1&lt;$AY$8/100,0,IF(AW10/1&gt;$AX$8/100,$AV$8,($AX$8-$AY$8)*AW10))</f>
        <v>2</v>
      </c>
      <c r="AW10" s="14">
        <f>AX10/AY10-1</f>
        <v>0.13795491293982254</v>
      </c>
      <c r="AX10" s="31">
        <f>AT10</f>
        <v>1004360994.6799999</v>
      </c>
      <c r="AY10" s="37">
        <v>882601747.45000005</v>
      </c>
      <c r="AZ10" s="37">
        <v>2</v>
      </c>
      <c r="BA10" s="37">
        <f>AX10</f>
        <v>1004360994.6799999</v>
      </c>
      <c r="BB10" s="37">
        <v>0</v>
      </c>
      <c r="BC10" s="37">
        <f>IF(BD10&lt;$BE$8/100,1,0)</f>
        <v>1</v>
      </c>
      <c r="BD10" s="14">
        <f>IF(BF10=0,0,BE10/BF10)</f>
        <v>0</v>
      </c>
      <c r="BE10" s="37"/>
      <c r="BF10" s="37">
        <v>22390393.949999999</v>
      </c>
      <c r="BG10" s="37">
        <f>IF(BH10=0,1,IF(BH10/BI10&lt;0.01,1,0))</f>
        <v>1</v>
      </c>
      <c r="BH10" s="37"/>
      <c r="BI10" s="37">
        <v>4362462775.0799999</v>
      </c>
      <c r="BJ10" s="37">
        <f>IF(BK10&lt;0.001,$BJ$8,0)</f>
        <v>4</v>
      </c>
      <c r="BK10" s="14">
        <f>BL10/(BM10+BN10+BO10)</f>
        <v>0</v>
      </c>
      <c r="BL10" s="37"/>
      <c r="BM10" s="37">
        <v>1690376883.27</v>
      </c>
      <c r="BN10" s="37">
        <v>2769511.82</v>
      </c>
      <c r="BO10" s="37">
        <v>38371205.240000002</v>
      </c>
      <c r="BP10" s="38">
        <f>IF(BQ10&lt;0.95,0,IF(BQ10&lt;1.05,2,0))</f>
        <v>2</v>
      </c>
      <c r="BQ10" s="26">
        <f>(BR10/BS10/BT10)/BU10</f>
        <v>1.0300194132366154</v>
      </c>
      <c r="BR10" s="29">
        <v>532079100</v>
      </c>
      <c r="BS10" s="27">
        <v>460.8</v>
      </c>
      <c r="BT10" s="28">
        <v>12</v>
      </c>
      <c r="BU10" s="30">
        <v>93419.4</v>
      </c>
      <c r="BV10" s="37">
        <f>IF(BW10&lt;0.7,0,IF(BW10&lt;0.8,2,0))</f>
        <v>2</v>
      </c>
      <c r="BW10" s="14">
        <f>BX10/BY10</f>
        <v>0.71140411799712544</v>
      </c>
      <c r="BX10" s="31">
        <v>1313801700</v>
      </c>
      <c r="BY10" s="31">
        <f>AT10+AU10</f>
        <v>1846772694.6799998</v>
      </c>
      <c r="BZ10" s="37">
        <f>IF((CB10+CC10)/CD10&lt;0.6,0,2)</f>
        <v>2</v>
      </c>
      <c r="CA10" s="17">
        <f>(CB10+CC10)/CD10</f>
        <v>1.7272727272727273</v>
      </c>
      <c r="CB10" s="37">
        <v>22</v>
      </c>
      <c r="CC10" s="37">
        <v>16</v>
      </c>
      <c r="CD10" s="37">
        <v>22</v>
      </c>
      <c r="CE10" s="37">
        <f>IF(CG10/CH10&lt;CG8/100,0,IF(CG10/CH10&gt;CH8/100,3,CE8*(CG10/CH10-CE8/100)/((CG8-CH8)/100)))</f>
        <v>3</v>
      </c>
      <c r="CF10" s="14">
        <f>CG10/CH10</f>
        <v>1</v>
      </c>
      <c r="CG10" s="37">
        <v>2</v>
      </c>
      <c r="CH10" s="37">
        <v>2</v>
      </c>
      <c r="CI10" s="37">
        <f>IF(CJ10&gt;0,0,5)</f>
        <v>5</v>
      </c>
      <c r="CJ10" s="37">
        <v>0</v>
      </c>
      <c r="CK10" s="37">
        <f>IF(CL10/CM10&lt;$CL$8/100,0,IF(CL10/CM10&gt;$CM$8/100,$CK$8,$CK$8*(CL10/CM10-$CK$8/100)/(($CL$8-$CM$8)/100)))</f>
        <v>2</v>
      </c>
      <c r="CL10" s="18">
        <v>34</v>
      </c>
      <c r="CM10" s="18">
        <v>34</v>
      </c>
      <c r="CN10" s="37">
        <f>IF(CO10&gt;0,0,3)</f>
        <v>3</v>
      </c>
      <c r="CO10" s="37">
        <v>0</v>
      </c>
      <c r="CP10" s="37">
        <f>IF(CQ10&gt;0,0,3)</f>
        <v>3</v>
      </c>
      <c r="CQ10" s="37">
        <v>0</v>
      </c>
      <c r="CR10" s="37">
        <f>IF(CT10/CS10&lt;0.95,0,5*(CS10/CT10))</f>
        <v>5</v>
      </c>
      <c r="CS10" s="37">
        <v>4</v>
      </c>
      <c r="CT10" s="37">
        <v>4</v>
      </c>
      <c r="CU10" s="37">
        <f>IF(CW10/CV10&lt;0.95,0,5*(CV10/CW10))</f>
        <v>5</v>
      </c>
      <c r="CV10" s="37">
        <v>6</v>
      </c>
      <c r="CW10" s="37">
        <v>6</v>
      </c>
      <c r="CX10" s="37">
        <f>IF(CY10&gt;0,0,4)</f>
        <v>4</v>
      </c>
      <c r="CY10" s="37"/>
      <c r="CZ10" s="37">
        <v>384.12</v>
      </c>
      <c r="DA10" s="37">
        <f>IF(DC10/DD10&gt;1,0,IF(DC10/DD10&lt;$DD$8/100,0,IF(DC10/DD10&gt;$DC$8/100,$DA$8,$DA$8*(DC10/DD10-$DD$8/100)/(($DC$8-$DD$8)/100))))</f>
        <v>4</v>
      </c>
      <c r="DB10" s="14">
        <f>DC10/DD10</f>
        <v>1</v>
      </c>
      <c r="DC10" s="37">
        <v>954921.22</v>
      </c>
      <c r="DD10" s="37">
        <v>954921.22</v>
      </c>
      <c r="DE10" s="37">
        <f>IF(DF10&gt;0.01,0,3)</f>
        <v>3</v>
      </c>
      <c r="DF10" s="14">
        <f>IF(DH10=0,0,DG10/DH10)</f>
        <v>0</v>
      </c>
      <c r="DG10" s="37">
        <v>0</v>
      </c>
      <c r="DH10" s="37">
        <v>954493.97</v>
      </c>
      <c r="DI10" s="37">
        <f>IF(DJ10&gt;0,0,3)</f>
        <v>3</v>
      </c>
      <c r="DJ10" s="37"/>
      <c r="DK10" s="37"/>
      <c r="DL10" s="37">
        <f>IF(DM10&lt;0.9,0,5*DM10)</f>
        <v>5</v>
      </c>
      <c r="DM10" s="16">
        <f>DN10/DO10</f>
        <v>1</v>
      </c>
      <c r="DN10" s="34">
        <v>136</v>
      </c>
      <c r="DO10" s="34">
        <v>136</v>
      </c>
      <c r="DP10" s="37">
        <f>IF(DR10/DS10&lt;$DS$8/100,0,IF(DR10/DS10&gt;$DR$8/100,$DP$8,$DP$8*(DR10/DS10-$DS$8/100)/(($DR$8-$DS$8)/100)))</f>
        <v>4</v>
      </c>
      <c r="DQ10" s="14">
        <f>DR10/DS10</f>
        <v>1</v>
      </c>
      <c r="DR10" s="34">
        <v>1495</v>
      </c>
      <c r="DS10" s="34">
        <v>1495</v>
      </c>
      <c r="DT10" s="22">
        <f>D10+H10+L10+P10+T10+AB10+AF10+AJ10+AN10+AR10+AV10+AZ10+BC10+BG10+BJ10+BP10+BV10+BZ10+CE10+CI10+CK10+CN10+CP10+CR10+CU10+CX10+DA10+DE10+DI10+DL10+DP10</f>
        <v>85.553847341478104</v>
      </c>
      <c r="DU10" s="57">
        <f>IF(DT10&gt;70,IF(DT10&gt;85,1,2),3)</f>
        <v>1</v>
      </c>
      <c r="DV10" s="57">
        <f>RANK(DT10,$DT$10:$DT$79)</f>
        <v>1</v>
      </c>
      <c r="DW10" s="3"/>
      <c r="DX10" s="3"/>
      <c r="DY10" s="3"/>
      <c r="DZ10" s="3"/>
      <c r="EA10" s="3"/>
      <c r="EB10" s="3"/>
      <c r="EC10" s="3"/>
      <c r="ED10" s="3"/>
      <c r="EE10" s="3"/>
    </row>
    <row r="11" spans="1:160" ht="75" x14ac:dyDescent="0.25">
      <c r="A11" s="44">
        <v>27</v>
      </c>
      <c r="B11" s="10" t="s">
        <v>151</v>
      </c>
      <c r="C11" s="10" t="s">
        <v>175</v>
      </c>
      <c r="D11" s="37">
        <f>IF(E11&gt;1,0,IF(F11/G11&lt;$G$8/100,0,IF(F11/G11&gt;$F$8/100,3,$D$8*(F11/G11-$G$8/100)/(($F$8-$G$8)/100))))</f>
        <v>3</v>
      </c>
      <c r="E11" s="19">
        <f>IF(G11=0,0,F11/G11)</f>
        <v>1</v>
      </c>
      <c r="F11" s="37">
        <v>592400</v>
      </c>
      <c r="G11" s="37">
        <v>592400</v>
      </c>
      <c r="H11" s="37">
        <f>IF(J11/K11&lt;$K$8/100,0,IF(J11/K11&gt;$J$8/100,3,$H$8*(J11/K11-$K$8/100)/(($J$8-$K$8)/100)))</f>
        <v>3</v>
      </c>
      <c r="I11" s="14">
        <f>IF(K11=0,0,J11/K11)</f>
        <v>1</v>
      </c>
      <c r="J11" s="37">
        <v>592400</v>
      </c>
      <c r="K11" s="37">
        <v>592400</v>
      </c>
      <c r="L11" s="37">
        <f>IF(N11/O11&lt;$O$8/100,0,IF(N11/O11&gt;$N$8/100,3,$L$8*(N11/O11-$O$8/100)/(($N$8-$O$8)/100)))</f>
        <v>3</v>
      </c>
      <c r="M11" s="14">
        <f>IF(O11=0,0,N11/O11)</f>
        <v>1</v>
      </c>
      <c r="N11" s="31">
        <f>F11</f>
        <v>592400</v>
      </c>
      <c r="O11" s="37">
        <v>592400</v>
      </c>
      <c r="P11" s="37">
        <f>IF(R11/S11&lt;$S$8/100,0,IF(R11/S11&gt;$R$8/100,3,$P$8*(R11/S11-$S$8/100)/(($R$8-$S$8)/100)))</f>
        <v>3</v>
      </c>
      <c r="Q11" s="14">
        <f>IF(S11=0,0,R11/S11)</f>
        <v>1</v>
      </c>
      <c r="R11" s="37">
        <f>J11</f>
        <v>592400</v>
      </c>
      <c r="S11" s="31">
        <f>K11</f>
        <v>592400</v>
      </c>
      <c r="T11" s="37">
        <f>IF(V11=0,3,IF(U11&lt;0.01,3,IF(U11&gt;0.05,0,U11/(0.05-0.01)*3)))</f>
        <v>3</v>
      </c>
      <c r="U11" s="14">
        <f>IF(AA11=0,0,(V11-W11-X11-Y11-Z11)/AA11)</f>
        <v>-6.6291165556854575E-2</v>
      </c>
      <c r="V11" s="37"/>
      <c r="W11" s="37"/>
      <c r="X11" s="37">
        <v>1304146.1000000001</v>
      </c>
      <c r="Y11" s="37">
        <v>1304146.1000000001</v>
      </c>
      <c r="Z11" s="37"/>
      <c r="AA11" s="37">
        <v>39346000</v>
      </c>
      <c r="AB11" s="37">
        <f>IF(AE11=0,3,IF(AD11/AE11&lt;$AE$8/100,3,IF(AD11/AE11&gt;$AD$8/100,0,3)))</f>
        <v>3</v>
      </c>
      <c r="AC11" s="19">
        <f>IF(AE11=0,0,AD11/AE11)</f>
        <v>0</v>
      </c>
      <c r="AD11" s="37"/>
      <c r="AE11" s="37"/>
      <c r="AF11" s="37">
        <f>IF(AG11&gt;3,IF(AG11&lt;8,1,0),0)</f>
        <v>1</v>
      </c>
      <c r="AG11" s="15">
        <f>AH11+4-AI11</f>
        <v>4</v>
      </c>
      <c r="AH11" s="15">
        <v>6</v>
      </c>
      <c r="AI11" s="15">
        <v>6</v>
      </c>
      <c r="AJ11" s="37"/>
      <c r="AK11" s="15"/>
      <c r="AL11" s="37"/>
      <c r="AM11" s="37"/>
      <c r="AN11" s="37"/>
      <c r="AO11" s="37"/>
      <c r="AP11" s="37"/>
      <c r="AQ11" s="37"/>
      <c r="AR11" s="37">
        <f>IF(AS11&lt;0.3,0,IF(AS11&gt;0.7,2,2*AS11/0.7))</f>
        <v>0</v>
      </c>
      <c r="AS11" s="14">
        <f>AT11/(AT11+AU11)</f>
        <v>1.4832842577569456E-2</v>
      </c>
      <c r="AT11" s="31">
        <f>F11</f>
        <v>592400</v>
      </c>
      <c r="AU11" s="37">
        <f>AA11</f>
        <v>39346000</v>
      </c>
      <c r="AV11" s="37">
        <v>2</v>
      </c>
      <c r="AW11" s="14">
        <v>0</v>
      </c>
      <c r="AX11" s="31">
        <f>AT11</f>
        <v>592400</v>
      </c>
      <c r="AY11" s="37">
        <v>0</v>
      </c>
      <c r="AZ11" s="37">
        <v>2</v>
      </c>
      <c r="BA11" s="37">
        <f>AX11</f>
        <v>592400</v>
      </c>
      <c r="BB11" s="37">
        <v>0</v>
      </c>
      <c r="BC11" s="37">
        <f>IF(BD11&lt;$BE$8/100,1,0)</f>
        <v>1</v>
      </c>
      <c r="BD11" s="14">
        <f>IF(BF11=0,0,BE11/BF11)</f>
        <v>0</v>
      </c>
      <c r="BE11" s="37"/>
      <c r="BF11" s="37"/>
      <c r="BG11" s="37">
        <f>IF(BH11=0,1,IF(BH11/BI11&lt;0.01,1,0))</f>
        <v>1</v>
      </c>
      <c r="BH11" s="37"/>
      <c r="BI11" s="37"/>
      <c r="BJ11" s="37">
        <f>IF(BK11&lt;0.001,$BJ$8,0)</f>
        <v>4</v>
      </c>
      <c r="BK11" s="14">
        <f>BL11/(BM11+BN11+BO11)</f>
        <v>0</v>
      </c>
      <c r="BL11" s="37"/>
      <c r="BM11" s="37">
        <v>11774218.51</v>
      </c>
      <c r="BN11" s="37"/>
      <c r="BO11" s="37">
        <v>8117490.7699999996</v>
      </c>
      <c r="BP11" s="37">
        <f>IF(BQ11&lt;0.95,0,IF(BQ11&lt;1.05,2,0))</f>
        <v>2</v>
      </c>
      <c r="BQ11" s="14">
        <f>(BR11/BS11/BT11)/BU11</f>
        <v>1.0185553544978656</v>
      </c>
      <c r="BR11" s="37">
        <v>8031600</v>
      </c>
      <c r="BS11" s="37">
        <v>12.7</v>
      </c>
      <c r="BT11" s="37">
        <v>12</v>
      </c>
      <c r="BU11" s="30">
        <v>51740.72</v>
      </c>
      <c r="BV11" s="37">
        <f>IF(BW11&lt;0.7,0,IF(BW11&lt;0.8,2,0))</f>
        <v>2</v>
      </c>
      <c r="BW11" s="14">
        <f>BX11/BY11</f>
        <v>0.7338676561905334</v>
      </c>
      <c r="BX11" s="37">
        <v>29309500</v>
      </c>
      <c r="BY11" s="31">
        <f>AT11+AU11</f>
        <v>39938400</v>
      </c>
      <c r="BZ11" s="37">
        <f>IF((CB11+CC11)/CD11&lt;0.6,0,2)</f>
        <v>2</v>
      </c>
      <c r="CA11" s="17">
        <f>(CB11+CC11)/CD11</f>
        <v>1.6666666666666667</v>
      </c>
      <c r="CB11" s="37">
        <v>2</v>
      </c>
      <c r="CC11" s="37">
        <v>3</v>
      </c>
      <c r="CD11" s="37">
        <v>3</v>
      </c>
      <c r="CE11" s="37">
        <f>IF(CG11/CH11&lt;$CG$8/100,0,IF(CG11/CH11&gt;$CH$8/100,3,$CE$8*(CG11/CH11-$CE$8/100)/(($CG$8-$CH$8)/100)))</f>
        <v>3</v>
      </c>
      <c r="CF11" s="14">
        <f>CG11/CH11</f>
        <v>1</v>
      </c>
      <c r="CG11" s="37">
        <v>1</v>
      </c>
      <c r="CH11" s="37">
        <v>1</v>
      </c>
      <c r="CI11" s="37">
        <f>IF(CJ11&gt;0,0,5)</f>
        <v>5</v>
      </c>
      <c r="CJ11" s="37"/>
      <c r="CK11" s="37">
        <f>IF(CL11/CM11&lt;$CL$8/100,0,IF(CL11/CM11&gt;$CM$8/100,$CK$8,$CK$8*(CL11/CM11-$CK$8/100)/(($CL$8-$CM$8)/100)))</f>
        <v>2</v>
      </c>
      <c r="CL11" s="18">
        <v>35</v>
      </c>
      <c r="CM11" s="18">
        <v>35</v>
      </c>
      <c r="CN11" s="37">
        <f>IF(CO11&gt;0,0,3)</f>
        <v>3</v>
      </c>
      <c r="CO11" s="37"/>
      <c r="CP11" s="37">
        <f>IF(CQ11&gt;0,0,3)</f>
        <v>3</v>
      </c>
      <c r="CQ11" s="37"/>
      <c r="CR11" s="37">
        <f>IF(CT11/CS11&lt;0.95,0,5*(CS11/CT11))</f>
        <v>5</v>
      </c>
      <c r="CS11" s="37">
        <v>4</v>
      </c>
      <c r="CT11" s="37">
        <v>4</v>
      </c>
      <c r="CU11" s="37">
        <f>IF(CW11/CV11&lt;0.95,0,5*(CV11/CW11))</f>
        <v>5</v>
      </c>
      <c r="CV11" s="37">
        <v>6</v>
      </c>
      <c r="CW11" s="37">
        <v>6</v>
      </c>
      <c r="CX11" s="37">
        <f>IF(CY11&gt;0,0,4)</f>
        <v>4</v>
      </c>
      <c r="CY11" s="37">
        <v>0</v>
      </c>
      <c r="CZ11" s="37">
        <v>23.09</v>
      </c>
      <c r="DA11" s="37">
        <f>IF(DC11/DD11&gt;1,0,IF(DC11/DD11&lt;$DD$8/100,0,IF(DC11/DD11&gt;$DC$8/100,$DA$8,$DA$8*(DC11/DD11-$DD$8/100)/(($DC$8-$DD$8)/100))))</f>
        <v>4</v>
      </c>
      <c r="DB11" s="14">
        <f>DC11/DD11</f>
        <v>1</v>
      </c>
      <c r="DC11" s="37">
        <v>39346</v>
      </c>
      <c r="DD11" s="37">
        <v>39346</v>
      </c>
      <c r="DE11" s="37">
        <f>IF(DF11&gt;0.01,0,3)</f>
        <v>3</v>
      </c>
      <c r="DF11" s="14">
        <f>IF(DH11=0,0,DG11/DH11)</f>
        <v>0</v>
      </c>
      <c r="DG11" s="37">
        <v>0</v>
      </c>
      <c r="DH11" s="37">
        <v>39346</v>
      </c>
      <c r="DI11" s="37">
        <f>IF(DJ11&gt;0,0,3)</f>
        <v>3</v>
      </c>
      <c r="DJ11" s="37"/>
      <c r="DK11" s="37"/>
      <c r="DL11" s="37">
        <f>IF(DM11&lt;0.9,0,5*DM11)</f>
        <v>5</v>
      </c>
      <c r="DM11" s="16">
        <f>DN11/DO11</f>
        <v>1</v>
      </c>
      <c r="DN11" s="34">
        <v>15</v>
      </c>
      <c r="DO11" s="34">
        <v>15</v>
      </c>
      <c r="DP11" s="37">
        <f>IF(DR11/DS11&lt;$DS$8/100,0,IF(DR11/DS11&gt;$DR$8/100,$DP$8,$DP$8*(DR11/DS11-$DS$8/100)/(($DR$8-$DS$8)/100)))</f>
        <v>4</v>
      </c>
      <c r="DQ11" s="14">
        <f>DR11/DS11</f>
        <v>1</v>
      </c>
      <c r="DR11" s="34">
        <v>48</v>
      </c>
      <c r="DS11" s="34">
        <v>48</v>
      </c>
      <c r="DT11" s="22">
        <f>D11+H11+L11+P11+T11+AB11+AF11+AJ11+AN11+AR11+AV11+AZ11+BC11+BG11+BJ11+BP11+BV11+BZ11+CE11+CI11+CK11+CN11+CP11+CR11+CU11+CX11+DA11+DE11+DI11+DL11+DP11</f>
        <v>84</v>
      </c>
      <c r="DU11" s="57">
        <f>IF(DT11&gt;70,IF(DT11&gt;85,1,2),3)</f>
        <v>2</v>
      </c>
      <c r="DV11" s="57">
        <f t="shared" ref="DV11:DV74" si="0">RANK(DT11,$DT$10:$DT$79)</f>
        <v>2</v>
      </c>
      <c r="DW11" s="3"/>
      <c r="DX11" s="3"/>
      <c r="DY11" s="3"/>
      <c r="DZ11" s="3"/>
      <c r="EA11" s="3"/>
      <c r="EB11" s="3"/>
      <c r="EC11" s="3"/>
      <c r="ED11" s="3"/>
      <c r="EE11" s="3"/>
    </row>
    <row r="12" spans="1:160" ht="90" x14ac:dyDescent="0.25">
      <c r="A12" s="44">
        <v>35</v>
      </c>
      <c r="B12" s="10" t="s">
        <v>151</v>
      </c>
      <c r="C12" s="10" t="s">
        <v>183</v>
      </c>
      <c r="D12" s="37">
        <f>IF(E12&gt;1,0,IF(F12/G12&lt;$G$8/100,0,IF(F12/G12&gt;$F$8/100,3,$D$8*(F12/G12-$G$8/100)/(($F$8-$G$8)/100))))</f>
        <v>3</v>
      </c>
      <c r="E12" s="19">
        <f>IF(G12=0,0,F12/G12)</f>
        <v>1</v>
      </c>
      <c r="F12" s="37">
        <v>4782688</v>
      </c>
      <c r="G12" s="37">
        <v>4782688</v>
      </c>
      <c r="H12" s="37">
        <f>IF(J12/K12&lt;$K$8/100,0,IF(J12/K12&gt;$J$8/100,3,$H$8*(J12/K12-$K$8/100)/(($J$8-$K$8)/100)))</f>
        <v>3</v>
      </c>
      <c r="I12" s="14">
        <f>IF(K12=0,0,J12/K12)</f>
        <v>1</v>
      </c>
      <c r="J12" s="37">
        <v>4782688</v>
      </c>
      <c r="K12" s="37">
        <v>4782688</v>
      </c>
      <c r="L12" s="37">
        <f>IF(N12/O12&lt;$O$8/100,0,IF(N12/O12&gt;$N$8/100,3,$L$8*(N12/O12-$O$8/100)/(($N$8-$O$8)/100)))</f>
        <v>3</v>
      </c>
      <c r="M12" s="14">
        <f>IF(O12=0,0,N12/O12)</f>
        <v>1</v>
      </c>
      <c r="N12" s="31">
        <f>F12</f>
        <v>4782688</v>
      </c>
      <c r="O12" s="37">
        <v>4782688</v>
      </c>
      <c r="P12" s="37">
        <f>IF(R12/S12&lt;$S$8/100,0,IF(R12/S12&gt;$R$8/100,3,$P$8*(R12/S12-$S$8/100)/(($R$8-$S$8)/100)))</f>
        <v>3</v>
      </c>
      <c r="Q12" s="14">
        <f>IF(S12=0,0,R12/S12)</f>
        <v>1</v>
      </c>
      <c r="R12" s="37">
        <f>J12</f>
        <v>4782688</v>
      </c>
      <c r="S12" s="31">
        <f>K12</f>
        <v>4782688</v>
      </c>
      <c r="T12" s="37">
        <f>IF(V12=0,3,IF(U12&lt;0.01,3,IF(U12&gt;0.05,0,U12/(0.05-0.01)*3)))</f>
        <v>3</v>
      </c>
      <c r="U12" s="14">
        <f>IF(AA12=0,0,(V12-W12-X12-Y12-Z12)/AA12)</f>
        <v>-7.2288905776658099E-2</v>
      </c>
      <c r="V12" s="24" t="s">
        <v>222</v>
      </c>
      <c r="W12" s="37">
        <v>0</v>
      </c>
      <c r="X12" s="37">
        <v>2083200</v>
      </c>
      <c r="Y12" s="37">
        <v>2083200</v>
      </c>
      <c r="Z12" s="37">
        <v>0</v>
      </c>
      <c r="AA12" s="37">
        <v>57635400</v>
      </c>
      <c r="AB12" s="37">
        <f>IF(AE12=0,3,IF(AD12/AE12&lt;$AE$8/100,3,IF(AD12/AE12&gt;$AD$8/100,0,3)))</f>
        <v>3</v>
      </c>
      <c r="AC12" s="19">
        <f>IF(AE12=0,0,AD12/AE12)</f>
        <v>0</v>
      </c>
      <c r="AD12" s="37">
        <v>0</v>
      </c>
      <c r="AE12" s="37">
        <v>1484100</v>
      </c>
      <c r="AF12" s="37">
        <f>IF(AG12&gt;3,IF(AG12&lt;8,1,0),0)</f>
        <v>1</v>
      </c>
      <c r="AG12" s="15">
        <f>AH12+4-AI12</f>
        <v>4</v>
      </c>
      <c r="AH12" s="15">
        <v>5</v>
      </c>
      <c r="AI12" s="15">
        <v>5</v>
      </c>
      <c r="AJ12" s="37"/>
      <c r="AK12" s="15"/>
      <c r="AL12" s="37"/>
      <c r="AM12" s="37"/>
      <c r="AN12" s="37"/>
      <c r="AO12" s="37"/>
      <c r="AP12" s="37"/>
      <c r="AQ12" s="37"/>
      <c r="AR12" s="37">
        <f>IF(AS12&lt;0.3,0,IF(AS12&gt;0.7,2,2*AS12/0.7))</f>
        <v>0</v>
      </c>
      <c r="AS12" s="14">
        <f>AT12/(AT12+AU12)</f>
        <v>7.6623430054441916E-2</v>
      </c>
      <c r="AT12" s="31">
        <f>F12</f>
        <v>4782688</v>
      </c>
      <c r="AU12" s="37">
        <f>AA12</f>
        <v>57635400</v>
      </c>
      <c r="AV12" s="37">
        <f>IF(AW12/1&lt;$AY$8/100,0,IF(AW12/1&gt;$AX$8/100,$AV$8,($AX$8-$AY$8)*AW12))</f>
        <v>0</v>
      </c>
      <c r="AW12" s="14">
        <f>AX12/AY12-1</f>
        <v>-0.29793993655358653</v>
      </c>
      <c r="AX12" s="31">
        <f>AT12</f>
        <v>4782688</v>
      </c>
      <c r="AY12" s="37">
        <v>6812363</v>
      </c>
      <c r="AZ12" s="37">
        <v>2</v>
      </c>
      <c r="BA12" s="37">
        <f>AX12</f>
        <v>4782688</v>
      </c>
      <c r="BB12" s="37">
        <v>0</v>
      </c>
      <c r="BC12" s="37">
        <f>IF(BD12&lt;$BE$8/100,1,0)</f>
        <v>1</v>
      </c>
      <c r="BD12" s="14">
        <f>IF(BF12=0,0,BE12/BF12)</f>
        <v>0</v>
      </c>
      <c r="BE12" s="37">
        <v>0</v>
      </c>
      <c r="BF12" s="37">
        <v>0</v>
      </c>
      <c r="BG12" s="37">
        <f>IF(BH12=0,1,IF(BH12/BI12&lt;0.01,1,0))</f>
        <v>1</v>
      </c>
      <c r="BH12" s="37">
        <v>0</v>
      </c>
      <c r="BI12" s="37">
        <v>0</v>
      </c>
      <c r="BJ12" s="37">
        <f>IF(BK12&lt;0.001,$BJ$8,0)</f>
        <v>4</v>
      </c>
      <c r="BK12" s="14">
        <f>BL12/(BM12+BN12+BO12)</f>
        <v>0</v>
      </c>
      <c r="BL12" s="37">
        <v>0</v>
      </c>
      <c r="BM12" s="37">
        <v>116903779.54000001</v>
      </c>
      <c r="BN12" s="37">
        <v>0</v>
      </c>
      <c r="BO12" s="37">
        <v>5710353.9699999997</v>
      </c>
      <c r="BP12" s="37">
        <f>IF(BQ12&lt;0.95,0,IF(BQ12&lt;1.05,2,0))</f>
        <v>2</v>
      </c>
      <c r="BQ12" s="14">
        <f>(BR12/BS12/BT12)/BU12</f>
        <v>1.012785552051906</v>
      </c>
      <c r="BR12" s="37">
        <v>19996700</v>
      </c>
      <c r="BS12" s="37">
        <v>31.8</v>
      </c>
      <c r="BT12" s="37">
        <v>12</v>
      </c>
      <c r="BU12" s="30">
        <v>51740.72</v>
      </c>
      <c r="BV12" s="37">
        <f>IF(BW12&lt;0.7,0,IF(BW12&lt;0.8,2,0))</f>
        <v>2</v>
      </c>
      <c r="BW12" s="14">
        <f>BX12/BY12</f>
        <v>0.76575078685524622</v>
      </c>
      <c r="BX12" s="37">
        <v>47796700</v>
      </c>
      <c r="BY12" s="31">
        <f>AT12+AU12</f>
        <v>62418088</v>
      </c>
      <c r="BZ12" s="37">
        <f>IF((CB12+CC12)/CD12&lt;0.6,0,2)</f>
        <v>2</v>
      </c>
      <c r="CA12" s="17">
        <f>(CB12+CC12)/CD12</f>
        <v>1</v>
      </c>
      <c r="CB12" s="37">
        <v>1</v>
      </c>
      <c r="CC12" s="37">
        <v>1</v>
      </c>
      <c r="CD12" s="37">
        <v>2</v>
      </c>
      <c r="CE12" s="37">
        <f>IF(CG12/CH12&lt;$CG$8/100,0,IF(CG12/CH12&gt;$CH$8/100,3,$CE$8*(CG12/CH12-$CE$8/100)/(($CG$8-$CH$8)/100)))</f>
        <v>3</v>
      </c>
      <c r="CF12" s="14">
        <f>CG12/CH12</f>
        <v>1</v>
      </c>
      <c r="CG12" s="37">
        <v>2</v>
      </c>
      <c r="CH12" s="37">
        <v>2</v>
      </c>
      <c r="CI12" s="37">
        <f>IF(CJ12&gt;0,0,5)</f>
        <v>5</v>
      </c>
      <c r="CJ12" s="37">
        <v>0</v>
      </c>
      <c r="CK12" s="37">
        <f>IF(CL12/CM12&lt;$CL$8/100,0,IF(CL12/CM12&gt;$CM$8/100,$CK$8,$CK$8*(CL12/CM12-$CK$8/100)/(($CL$8-$CM$8)/100)))</f>
        <v>2</v>
      </c>
      <c r="CL12" s="18">
        <v>37</v>
      </c>
      <c r="CM12" s="18">
        <v>37</v>
      </c>
      <c r="CN12" s="37">
        <f>IF(CO12&gt;0,0,3)</f>
        <v>3</v>
      </c>
      <c r="CO12" s="37">
        <v>0</v>
      </c>
      <c r="CP12" s="37">
        <f>IF(CQ12&gt;0,0,3)</f>
        <v>3</v>
      </c>
      <c r="CQ12" s="37">
        <v>0</v>
      </c>
      <c r="CR12" s="37">
        <f>IF(CT12/CS12&lt;0.95,0,5*(CS12/CT12))</f>
        <v>5</v>
      </c>
      <c r="CS12" s="37">
        <v>4</v>
      </c>
      <c r="CT12" s="37">
        <v>4</v>
      </c>
      <c r="CU12" s="37">
        <f>IF(CW12/CV12&lt;0.95,0,5*(CV12/CW12))</f>
        <v>5</v>
      </c>
      <c r="CV12" s="37">
        <v>6</v>
      </c>
      <c r="CW12" s="37">
        <v>6</v>
      </c>
      <c r="CX12" s="37">
        <f>IF(CY12&gt;0,0,4)</f>
        <v>4</v>
      </c>
      <c r="CY12" s="37">
        <v>0</v>
      </c>
      <c r="CZ12" s="37">
        <v>15.2</v>
      </c>
      <c r="DA12" s="37">
        <f>IF(DC12/DD12&gt;1,0,IF(DC12/DD12&lt;$DD$8/100,0,IF(DC12/DD12&gt;$DC$8/100,$DA$8,$DA$8*(DC12/DD12-$DD$8/100)/(($DC$8-$DD$8)/100))))</f>
        <v>4</v>
      </c>
      <c r="DB12" s="14">
        <f>DC12/DD12</f>
        <v>1</v>
      </c>
      <c r="DC12" s="37">
        <v>68820.25</v>
      </c>
      <c r="DD12" s="37">
        <v>68820.25</v>
      </c>
      <c r="DE12" s="37">
        <f>IF(DF12&gt;0.01,0,3)</f>
        <v>3</v>
      </c>
      <c r="DF12" s="14">
        <f>IF(DH12=0,0,DG12/DH12)</f>
        <v>0</v>
      </c>
      <c r="DG12" s="37">
        <v>0</v>
      </c>
      <c r="DH12" s="37">
        <v>68820.25</v>
      </c>
      <c r="DI12" s="37">
        <f>IF(DJ12&gt;0,0,3)</f>
        <v>3</v>
      </c>
      <c r="DJ12" s="37"/>
      <c r="DK12" s="37"/>
      <c r="DL12" s="37">
        <f>IF(DM12&lt;0.9,0,5*DM12)</f>
        <v>5</v>
      </c>
      <c r="DM12" s="16">
        <f>DN12/DO12</f>
        <v>1</v>
      </c>
      <c r="DN12" s="34">
        <v>5</v>
      </c>
      <c r="DO12" s="34">
        <v>5</v>
      </c>
      <c r="DP12" s="37">
        <f>IF(DR12/DS12&lt;$DS$8/100,0,IF(DR12/DS12&gt;$DR$8/100,$DP$8,$DP$8*(DR12/DS12-$DS$8/100)/(($DR$8-$DS$8)/100)))</f>
        <v>4</v>
      </c>
      <c r="DQ12" s="14">
        <f>DR12/DS12</f>
        <v>1</v>
      </c>
      <c r="DR12" s="34">
        <v>62</v>
      </c>
      <c r="DS12" s="34">
        <v>62</v>
      </c>
      <c r="DT12" s="22">
        <f>D12+H12+L12+P12+T12+AB12+AF12+AJ12+AN12+AR12+AV12+AZ12+BC12+BG12+BJ12+BP12+BV12+BZ12+CE12+CI12+CK12+CN12+CP12+CR12+CU12+CX12+DA12+DE12+DI12+DL12+DP12</f>
        <v>82</v>
      </c>
      <c r="DU12" s="57">
        <f>IF(DT12&gt;70,IF(DT12&gt;85,1,2),3)</f>
        <v>2</v>
      </c>
      <c r="DV12" s="57">
        <f t="shared" si="0"/>
        <v>3</v>
      </c>
      <c r="DW12" s="3"/>
      <c r="DX12" s="3"/>
      <c r="DY12" s="3"/>
      <c r="DZ12" s="3"/>
      <c r="EA12" s="3"/>
      <c r="EB12" s="3"/>
      <c r="EC12" s="3"/>
      <c r="ED12" s="3"/>
      <c r="EE12" s="3"/>
    </row>
    <row r="13" spans="1:160" ht="60" x14ac:dyDescent="0.25">
      <c r="A13" s="44">
        <v>5</v>
      </c>
      <c r="B13" s="10" t="s">
        <v>148</v>
      </c>
      <c r="C13" s="10" t="s">
        <v>154</v>
      </c>
      <c r="D13" s="37">
        <f>IF(E13&gt;1,0,IF(F13/G13&lt;$G$8/100,0,IF(F13/G13&gt;$F$8/100,3,$D$8*(F13/G13-$G$8/100)/(($F$8-$G$8)/100))))</f>
        <v>3</v>
      </c>
      <c r="E13" s="19">
        <f>IF(G13=0,0,F13/G13)</f>
        <v>0.99995503514376993</v>
      </c>
      <c r="F13" s="37">
        <v>6259718.5199999996</v>
      </c>
      <c r="G13" s="37">
        <v>6260000</v>
      </c>
      <c r="H13" s="37">
        <f>IF(J13/K13&lt;$K$8/100,0,IF(J13/K13&gt;$J$8/100,3,$H$8*(J13/K13-$K$8/100)/(($J$8-$K$8)/100)))</f>
        <v>3</v>
      </c>
      <c r="I13" s="14">
        <f>IF(K13=0,0,J13/K13)</f>
        <v>0.98343213099041527</v>
      </c>
      <c r="J13" s="36">
        <v>6156285.1399999997</v>
      </c>
      <c r="K13" s="36">
        <v>6260000</v>
      </c>
      <c r="L13" s="37">
        <f>IF(N13/O13&lt;$O$8/100,0,IF(N13/O13&gt;$N$8/100,3,$L$8*(N13/O13-$O$8/100)/(($N$8-$O$8)/100)))</f>
        <v>3</v>
      </c>
      <c r="M13" s="14">
        <f>IF(O13=0,0,N13/O13)</f>
        <v>0.99995503514376993</v>
      </c>
      <c r="N13" s="31">
        <f>F13</f>
        <v>6259718.5199999996</v>
      </c>
      <c r="O13" s="37">
        <v>6260000</v>
      </c>
      <c r="P13" s="37">
        <f>IF(R13/S13&lt;$S$8/100,0,IF(R13/S13&gt;$R$8/100,3,$P$8*(R13/S13-$S$8/100)/(($R$8-$S$8)/100)))</f>
        <v>3</v>
      </c>
      <c r="Q13" s="14">
        <f>IF(S13=0,0,R13/S13)</f>
        <v>0.98343213099041527</v>
      </c>
      <c r="R13" s="37">
        <f>J13</f>
        <v>6156285.1399999997</v>
      </c>
      <c r="S13" s="31">
        <f>K13</f>
        <v>6260000</v>
      </c>
      <c r="T13" s="37">
        <f>IF(V13=0,3,IF(U13&lt;0.01,3,IF(U13&gt;0.05,0,U13/(0.05-0.01)*3)))</f>
        <v>3</v>
      </c>
      <c r="U13" s="14">
        <f>IF(AA13=0,0,(V13-W13-X13-Y13-Z13)/AA13)</f>
        <v>-0.22974303719302691</v>
      </c>
      <c r="V13" s="24" t="s">
        <v>222</v>
      </c>
      <c r="W13" s="37">
        <v>0</v>
      </c>
      <c r="X13" s="37">
        <v>7254940.5</v>
      </c>
      <c r="Y13" s="37">
        <v>7254940.5</v>
      </c>
      <c r="Z13" s="37">
        <v>0</v>
      </c>
      <c r="AA13" s="37">
        <v>63157000</v>
      </c>
      <c r="AB13" s="37">
        <f>IF(AE13=0,3,IF(AD13/AE13&lt;$AE$8/100,3,IF(AD13/AE13&gt;$AD$8/100,0,3)))</f>
        <v>0</v>
      </c>
      <c r="AC13" s="19">
        <f>IF(AE13=0,0,AD13/AE13)</f>
        <v>0.49552534490065064</v>
      </c>
      <c r="AD13" s="37">
        <v>1583218.09</v>
      </c>
      <c r="AE13" s="37">
        <v>3195029.49</v>
      </c>
      <c r="AF13" s="37">
        <f>IF(AG13&gt;3,IF(AG13&lt;8,1,0),0)</f>
        <v>1</v>
      </c>
      <c r="AG13" s="15">
        <f>AH13+4-AI13</f>
        <v>4</v>
      </c>
      <c r="AH13" s="15">
        <v>4</v>
      </c>
      <c r="AI13" s="15">
        <v>4</v>
      </c>
      <c r="AJ13" s="37"/>
      <c r="AK13" s="15"/>
      <c r="AL13" s="37"/>
      <c r="AM13" s="37"/>
      <c r="AN13" s="37"/>
      <c r="AO13" s="37"/>
      <c r="AP13" s="37"/>
      <c r="AQ13" s="37"/>
      <c r="AR13" s="37">
        <f>IF(AS13&lt;0.3,0,IF(AS13&gt;0.7,2,2*AS13/0.7))</f>
        <v>0</v>
      </c>
      <c r="AS13" s="14">
        <f>AT13/(AT13+AU13)</f>
        <v>9.017594973459428E-2</v>
      </c>
      <c r="AT13" s="31">
        <f>F13</f>
        <v>6259718.5199999996</v>
      </c>
      <c r="AU13" s="37">
        <f>AA13</f>
        <v>63157000</v>
      </c>
      <c r="AV13" s="37">
        <f>IF(AW13/1&lt;$AY$8/100,0,IF(AW13/1&gt;$AX$8/100,$AV$8,($AX$8-$AY$8)*AW13))</f>
        <v>2</v>
      </c>
      <c r="AW13" s="14">
        <f>AX13/AY13-1</f>
        <v>0.13734955588690734</v>
      </c>
      <c r="AX13" s="31">
        <f>AT13</f>
        <v>6259718.5199999996</v>
      </c>
      <c r="AY13" s="37">
        <v>5503777.1699999999</v>
      </c>
      <c r="AZ13" s="37">
        <v>2</v>
      </c>
      <c r="BA13" s="37">
        <f>AX13</f>
        <v>6259718.5199999996</v>
      </c>
      <c r="BB13" s="37">
        <v>0</v>
      </c>
      <c r="BC13" s="37">
        <f>IF(BD13&lt;$BE$8/100,1,0)</f>
        <v>1</v>
      </c>
      <c r="BD13" s="14">
        <f>IF(BF13=0,0,BE13/BF13)</f>
        <v>0</v>
      </c>
      <c r="BE13" s="37">
        <v>0</v>
      </c>
      <c r="BF13" s="37">
        <v>1583218.09</v>
      </c>
      <c r="BG13" s="37">
        <f>IF(BH13=0,1,IF(BH13/BI13&lt;0.01,1,0))</f>
        <v>1</v>
      </c>
      <c r="BH13" s="37">
        <v>0</v>
      </c>
      <c r="BI13" s="37">
        <v>198204984.94</v>
      </c>
      <c r="BJ13" s="37">
        <f>IF(BK13&lt;0.001,$BJ$8,0)</f>
        <v>4</v>
      </c>
      <c r="BK13" s="14">
        <f>BL13/(BM13+BN13+BO13)</f>
        <v>0</v>
      </c>
      <c r="BL13" s="37">
        <v>0</v>
      </c>
      <c r="BM13" s="37">
        <v>53822313.890000001</v>
      </c>
      <c r="BN13" s="37">
        <v>0</v>
      </c>
      <c r="BO13" s="37">
        <v>140454.41</v>
      </c>
      <c r="BP13" s="37">
        <f>IF(BQ13&lt;0.95,0,IF(BQ13&lt;1.05,2,0))</f>
        <v>2</v>
      </c>
      <c r="BQ13" s="14">
        <f>(BR13/BS13/BT13)/BU13</f>
        <v>1.0484536891621081</v>
      </c>
      <c r="BR13" s="37">
        <v>22107400</v>
      </c>
      <c r="BS13" s="37">
        <v>32.6</v>
      </c>
      <c r="BT13" s="37">
        <v>12</v>
      </c>
      <c r="BU13" s="30">
        <v>53900.1</v>
      </c>
      <c r="BV13" s="37">
        <f>IF(BW13&lt;0.7,0,IF(BW13&lt;0.8,2,0))</f>
        <v>2</v>
      </c>
      <c r="BW13" s="14">
        <f>BX13/BY13</f>
        <v>0.72073749936170273</v>
      </c>
      <c r="BX13" s="37">
        <v>50031232.119999997</v>
      </c>
      <c r="BY13" s="31">
        <f>AT13+AU13</f>
        <v>69416718.519999996</v>
      </c>
      <c r="BZ13" s="37">
        <f>IF((CB13+CC13)/CD13&lt;0.6,0,2)</f>
        <v>2</v>
      </c>
      <c r="CA13" s="17">
        <f>(CB13+CC13)/CD13</f>
        <v>2</v>
      </c>
      <c r="CB13" s="37">
        <v>3</v>
      </c>
      <c r="CC13" s="37">
        <v>3</v>
      </c>
      <c r="CD13" s="37">
        <v>3</v>
      </c>
      <c r="CE13" s="37">
        <f>IF(CG13/CH13&lt;$CG$8/100,0,IF(CG13/CH13&gt;$CH$8/100,3,$CE$8*(CG13/CH13-$CE$8/100)/(($CG$8-$CH$8)/100)))</f>
        <v>3</v>
      </c>
      <c r="CF13" s="14">
        <f>CG13/CH13</f>
        <v>1</v>
      </c>
      <c r="CG13" s="37">
        <v>9</v>
      </c>
      <c r="CH13" s="37">
        <v>9</v>
      </c>
      <c r="CI13" s="37">
        <f>IF(CJ13&gt;0,0,5)</f>
        <v>5</v>
      </c>
      <c r="CJ13" s="37">
        <v>0</v>
      </c>
      <c r="CK13" s="37">
        <f>IF(CL13/CM13&lt;$CL$8/100,0,IF(CL13/CM13&gt;$CM$8/100,$CK$8,$CK$8*(CL13/CM13-$CK$8/100)/(($CL$8-$CM$8)/100)))</f>
        <v>2</v>
      </c>
      <c r="CL13" s="18">
        <v>30</v>
      </c>
      <c r="CM13" s="18">
        <v>30</v>
      </c>
      <c r="CN13" s="37">
        <f>IF(CO13&gt;0,0,3)</f>
        <v>3</v>
      </c>
      <c r="CO13" s="37"/>
      <c r="CP13" s="37">
        <f>IF(CQ13&gt;0,0,3)</f>
        <v>3</v>
      </c>
      <c r="CQ13" s="37">
        <v>0</v>
      </c>
      <c r="CR13" s="37">
        <f>IF(CT13/CS13&lt;0.95,0,5*(CS13/CT13))</f>
        <v>5</v>
      </c>
      <c r="CS13" s="37">
        <v>4</v>
      </c>
      <c r="CT13" s="37">
        <v>4</v>
      </c>
      <c r="CU13" s="37">
        <f>IF(CW13/CV13&lt;0.95,0,5*(CV13/CW13))</f>
        <v>5</v>
      </c>
      <c r="CV13" s="37">
        <v>6</v>
      </c>
      <c r="CW13" s="37">
        <v>6</v>
      </c>
      <c r="CX13" s="37">
        <f>IF(CY13&gt;0,0,4)</f>
        <v>4</v>
      </c>
      <c r="CY13" s="37">
        <v>0</v>
      </c>
      <c r="CZ13" s="37">
        <v>43</v>
      </c>
      <c r="DA13" s="37">
        <f>IF(DC13/DD13&gt;1,0,IF(DC13/DD13&lt;$DD$8/100,0,IF(DC13/DD13&gt;$DC$8/100,$DA$8,$DA$8*(DC13/DD13-$DD$8/100)/(($DC$8-$DD$8)/100))))</f>
        <v>4</v>
      </c>
      <c r="DB13" s="14">
        <f>DC13/DD13</f>
        <v>0.99850598556549541</v>
      </c>
      <c r="DC13" s="37">
        <v>69313.289999999994</v>
      </c>
      <c r="DD13" s="37">
        <v>69417</v>
      </c>
      <c r="DE13" s="37">
        <f>IF(DF13&gt;0.01,0,3)</f>
        <v>3</v>
      </c>
      <c r="DF13" s="14">
        <f>IF(DH13=0,0,DG13/DH13)</f>
        <v>0</v>
      </c>
      <c r="DG13" s="37">
        <v>0</v>
      </c>
      <c r="DH13" s="37">
        <v>69313.289999999994</v>
      </c>
      <c r="DI13" s="37">
        <f>IF(DJ13&gt;0,0,3)</f>
        <v>3</v>
      </c>
      <c r="DJ13" s="37"/>
      <c r="DK13" s="37"/>
      <c r="DL13" s="37">
        <f>IF(DM13&lt;0.9,0,5*DM13)</f>
        <v>5</v>
      </c>
      <c r="DM13" s="16">
        <f>DN13/DO13</f>
        <v>1</v>
      </c>
      <c r="DN13" s="34">
        <v>10</v>
      </c>
      <c r="DO13" s="34">
        <v>10</v>
      </c>
      <c r="DP13" s="37">
        <f>IF(DR13/DS13&lt;$DS$8/100,0,IF(DR13/DS13&gt;$DR$8/100,$DP$8,$DP$8*(DR13/DS13-$DS$8/100)/(($DR$8-$DS$8)/100)))</f>
        <v>4</v>
      </c>
      <c r="DQ13" s="14">
        <f>DR13/DS13</f>
        <v>1</v>
      </c>
      <c r="DR13" s="34">
        <v>61</v>
      </c>
      <c r="DS13" s="34">
        <v>61</v>
      </c>
      <c r="DT13" s="22">
        <f>D13+H13+L13+P13+T13+AB13+AF13+AJ13+AN13+AR13+AV13+AZ13+BC13+BG13+BJ13+BP13+BV13+BZ13+CE13+CI13+CK13+CN13+CP13+CR13+CU13+CX13+DA13+DE13+DI13+DL13+DP13</f>
        <v>81</v>
      </c>
      <c r="DU13" s="57">
        <f>IF(DT13&gt;70,IF(DT13&gt;85,1,2),3)</f>
        <v>2</v>
      </c>
      <c r="DV13" s="57">
        <f t="shared" si="0"/>
        <v>4</v>
      </c>
      <c r="DW13" s="3"/>
      <c r="DX13" s="3"/>
      <c r="DY13" s="3"/>
      <c r="DZ13" s="3"/>
      <c r="EA13" s="3"/>
      <c r="EB13" s="3"/>
      <c r="EC13" s="3"/>
      <c r="ED13" s="3"/>
      <c r="EE13" s="3"/>
    </row>
    <row r="14" spans="1:160" ht="75" x14ac:dyDescent="0.25">
      <c r="A14" s="44">
        <v>34</v>
      </c>
      <c r="B14" s="10" t="s">
        <v>151</v>
      </c>
      <c r="C14" s="10" t="s">
        <v>182</v>
      </c>
      <c r="D14" s="37">
        <f>IF(E14&gt;1,0,IF(F14/G14&lt;$G$8/100,0,IF(F14/G14&gt;$F$8/100,3,$D$8*(F14/G14-$G$8/100)/(($F$8-$G$8)/100))))</f>
        <v>2.8754532698702997</v>
      </c>
      <c r="E14" s="19">
        <f>IF(G14=0,0,F14/G14)</f>
        <v>0.97667875386320802</v>
      </c>
      <c r="F14" s="37">
        <v>4097512.98</v>
      </c>
      <c r="G14" s="37">
        <v>4195353.8600000003</v>
      </c>
      <c r="H14" s="37">
        <f>IF(J14/K14&lt;$K$8/100,0,IF(J14/K14&gt;$J$8/100,3,$H$8*(J14/K14-$K$8/100)/(($J$8-$K$8)/100)))</f>
        <v>3</v>
      </c>
      <c r="I14" s="14">
        <f>IF(K14=0,0,J14/K14)</f>
        <v>1.0005146455035858</v>
      </c>
      <c r="J14" s="37">
        <v>4197512.9800000004</v>
      </c>
      <c r="K14" s="37">
        <v>4195353.8600000003</v>
      </c>
      <c r="L14" s="37"/>
      <c r="M14" s="14">
        <f>IF(O14=0,0,N14/O14)</f>
        <v>0</v>
      </c>
      <c r="N14" s="31">
        <f>F14</f>
        <v>4097512.98</v>
      </c>
      <c r="O14" s="37"/>
      <c r="P14" s="37">
        <f>IF(R14/S14&lt;$S$8/100,0,IF(R14/S14&gt;$R$8/100,3,$P$8*(R14/S14-$S$8/100)/(($R$8-$S$8)/100)))</f>
        <v>3</v>
      </c>
      <c r="Q14" s="14">
        <f>IF(S14=0,0,R14/S14)</f>
        <v>1.0005146455035858</v>
      </c>
      <c r="R14" s="37">
        <f>J14</f>
        <v>4197512.9800000004</v>
      </c>
      <c r="S14" s="31">
        <f>K14</f>
        <v>4195353.8600000003</v>
      </c>
      <c r="T14" s="37">
        <f>IF(V14=0,3,IF(U14&lt;0.01,3,IF(U14&gt;0.05,0,U14/(0.05-0.01)*3)))</f>
        <v>3</v>
      </c>
      <c r="U14" s="14">
        <f>IF(AA14=0,0,(V14-W14-X14-Y14-Z14)/AA14)</f>
        <v>-9.724837780073832E-2</v>
      </c>
      <c r="V14" s="37">
        <v>0</v>
      </c>
      <c r="W14" s="37">
        <v>0</v>
      </c>
      <c r="X14" s="37">
        <v>2677748.67</v>
      </c>
      <c r="Y14" s="37">
        <v>2677748.67</v>
      </c>
      <c r="Z14" s="37"/>
      <c r="AA14" s="37">
        <v>55070300</v>
      </c>
      <c r="AB14" s="37">
        <f>IF(AE14=0,3,IF(AD14/AE14&lt;$AE$8/100,3,IF(AD14/AE14&gt;$AD$8/100,0,3)))</f>
        <v>3</v>
      </c>
      <c r="AC14" s="19">
        <f>IF(AE14=0,0,AD14/AE14)</f>
        <v>0</v>
      </c>
      <c r="AD14" s="37"/>
      <c r="AE14" s="37"/>
      <c r="AF14" s="37">
        <f>IF(AG14&gt;3,IF(AG14&lt;8,1,0),0)</f>
        <v>1</v>
      </c>
      <c r="AG14" s="15">
        <f>AH14+4-AI14</f>
        <v>4</v>
      </c>
      <c r="AH14" s="15"/>
      <c r="AI14" s="15"/>
      <c r="AJ14" s="37"/>
      <c r="AK14" s="15"/>
      <c r="AL14" s="37"/>
      <c r="AM14" s="37"/>
      <c r="AN14" s="37"/>
      <c r="AO14" s="37"/>
      <c r="AP14" s="37"/>
      <c r="AQ14" s="37"/>
      <c r="AR14" s="37">
        <f>IF(AS14&lt;0.3,0,IF(AS14&gt;0.7,2,2*AS14/0.7))</f>
        <v>0</v>
      </c>
      <c r="AS14" s="14">
        <f>AT14/(AT14+AU14)</f>
        <v>6.925239878960962E-2</v>
      </c>
      <c r="AT14" s="31">
        <f>F14</f>
        <v>4097512.98</v>
      </c>
      <c r="AU14" s="37">
        <f>AA14</f>
        <v>55070300</v>
      </c>
      <c r="AV14" s="37">
        <f>IF(AW14/1&lt;$AY$8/100,0,IF(AW14/1&gt;$AX$8/100,$AV$8,($AX$8-$AY$8)*AW14))</f>
        <v>2</v>
      </c>
      <c r="AW14" s="14">
        <f>AX14/AY14-1</f>
        <v>0.2278288206184933</v>
      </c>
      <c r="AX14" s="31">
        <f>AT14</f>
        <v>4097512.98</v>
      </c>
      <c r="AY14" s="37">
        <v>3337202.15</v>
      </c>
      <c r="AZ14" s="37">
        <v>2</v>
      </c>
      <c r="BA14" s="37">
        <f>AX14</f>
        <v>4097512.98</v>
      </c>
      <c r="BB14" s="37">
        <v>0</v>
      </c>
      <c r="BC14" s="37">
        <f>IF(BD14&lt;$BE$8/100,1,0)</f>
        <v>1</v>
      </c>
      <c r="BD14" s="14">
        <f>IF(BF14=0,0,BE14/BF14)</f>
        <v>0</v>
      </c>
      <c r="BE14" s="37"/>
      <c r="BF14" s="37"/>
      <c r="BG14" s="37">
        <f>IF(BH14=0,1,IF(BH14/BI14&lt;0.01,1,0))</f>
        <v>1</v>
      </c>
      <c r="BH14" s="37"/>
      <c r="BI14" s="37"/>
      <c r="BJ14" s="37">
        <f>IF(BK14&lt;0.001,$BJ$8,0)</f>
        <v>4</v>
      </c>
      <c r="BK14" s="14">
        <f>BL14/(BM14+BN14+BO14)</f>
        <v>0</v>
      </c>
      <c r="BL14" s="37"/>
      <c r="BM14" s="37">
        <v>87473354.540000007</v>
      </c>
      <c r="BN14" s="37"/>
      <c r="BO14" s="37">
        <v>13308271.75</v>
      </c>
      <c r="BP14" s="37">
        <f>IF(BQ14&lt;0.95,0,IF(BQ14&lt;1.05,2,0))</f>
        <v>2</v>
      </c>
      <c r="BQ14" s="14">
        <f>(BR14/BS14/BT14)/BU14</f>
        <v>0.9981518050503696</v>
      </c>
      <c r="BR14" s="37">
        <v>12208900</v>
      </c>
      <c r="BS14" s="37">
        <v>19.7</v>
      </c>
      <c r="BT14" s="37">
        <v>12</v>
      </c>
      <c r="BU14" s="30">
        <v>51740.72</v>
      </c>
      <c r="BV14" s="37">
        <f>IF(BW14&lt;0.7,0,IF(BW14&lt;0.8,2,0))</f>
        <v>2</v>
      </c>
      <c r="BW14" s="14">
        <f>BX14/BY14</f>
        <v>0.70713108855557372</v>
      </c>
      <c r="BX14" s="37">
        <v>41839400</v>
      </c>
      <c r="BY14" s="31">
        <f>AT14+AU14</f>
        <v>59167812.979999997</v>
      </c>
      <c r="BZ14" s="37">
        <f>IF((CB14+CC14)/CD14&lt;0.6,0,2)</f>
        <v>2</v>
      </c>
      <c r="CA14" s="17">
        <f>(CB14+CC14)/CD14</f>
        <v>1.3333333333333333</v>
      </c>
      <c r="CB14" s="37">
        <v>2</v>
      </c>
      <c r="CC14" s="37">
        <v>2</v>
      </c>
      <c r="CD14" s="37">
        <v>3</v>
      </c>
      <c r="CE14" s="37">
        <f>IF(CG14/CH14&lt;$CG$8/100,0,IF(CG14/CH14&gt;$CH$8/100,3,$CE$8*(CG14/CH14-$CE$8/100)/(($CG$8-$CH$8)/100)))</f>
        <v>3</v>
      </c>
      <c r="CF14" s="14">
        <f>CG14/CH14</f>
        <v>1</v>
      </c>
      <c r="CG14" s="37">
        <v>2</v>
      </c>
      <c r="CH14" s="37">
        <v>2</v>
      </c>
      <c r="CI14" s="37">
        <f>IF(CJ14&gt;0,0,5)</f>
        <v>5</v>
      </c>
      <c r="CJ14" s="37"/>
      <c r="CK14" s="37">
        <f>IF(CL14/CM14&lt;$CL$8/100,0,IF(CL14/CM14&gt;$CM$8/100,$CK$8,$CK$8*(CL14/CM14-$CK$8/100)/(($CL$8-$CM$8)/100)))</f>
        <v>2</v>
      </c>
      <c r="CL14" s="18">
        <v>35</v>
      </c>
      <c r="CM14" s="18">
        <v>35</v>
      </c>
      <c r="CN14" s="37">
        <f>IF(CO14&gt;0,0,3)</f>
        <v>3</v>
      </c>
      <c r="CO14" s="37"/>
      <c r="CP14" s="37">
        <f>IF(CQ14&gt;0,0,3)</f>
        <v>3</v>
      </c>
      <c r="CQ14" s="37"/>
      <c r="CR14" s="37">
        <f>IF(CT14/CS14&lt;0.95,0,5*(CS14/CT14))</f>
        <v>5</v>
      </c>
      <c r="CS14" s="37">
        <v>4</v>
      </c>
      <c r="CT14" s="37">
        <v>4</v>
      </c>
      <c r="CU14" s="37">
        <f>IF(CW14/CV14&lt;0.95,0,5*(CV14/CW14))</f>
        <v>5</v>
      </c>
      <c r="CV14" s="37">
        <v>6</v>
      </c>
      <c r="CW14" s="37">
        <v>6</v>
      </c>
      <c r="CX14" s="37">
        <f>IF(CY14&gt;0,0,4)</f>
        <v>4</v>
      </c>
      <c r="CY14" s="37">
        <v>0</v>
      </c>
      <c r="CZ14" s="37">
        <v>23</v>
      </c>
      <c r="DA14" s="37">
        <f>IF(DC14/DD14&gt;1,0,IF(DC14/DD14&lt;$DD$8/100,0,IF(DC14/DD14&gt;$DC$8/100,$DA$8,$DA$8*(DC14/DD14-$DD$8/100)/(($DC$8-$DD$8)/100))))</f>
        <v>4</v>
      </c>
      <c r="DB14" s="14">
        <f>DC14/DD14</f>
        <v>1</v>
      </c>
      <c r="DC14" s="37">
        <v>60380.13</v>
      </c>
      <c r="DD14" s="37">
        <v>60380.13</v>
      </c>
      <c r="DE14" s="37">
        <f>IF(DF14&gt;0.01,0,3)</f>
        <v>3</v>
      </c>
      <c r="DF14" s="14">
        <f>IF(DH14=0,0,DG14/DH14)</f>
        <v>0</v>
      </c>
      <c r="DG14" s="37"/>
      <c r="DH14" s="37">
        <v>60380.13</v>
      </c>
      <c r="DI14" s="37">
        <f>IF(DJ14&gt;0,0,3)</f>
        <v>3</v>
      </c>
      <c r="DJ14" s="37"/>
      <c r="DK14" s="37"/>
      <c r="DL14" s="37">
        <f>IF(DM14&lt;0.9,0,5*DM14)</f>
        <v>5</v>
      </c>
      <c r="DM14" s="16">
        <f>DN14/DO14</f>
        <v>1</v>
      </c>
      <c r="DN14" s="34">
        <v>19</v>
      </c>
      <c r="DO14" s="34">
        <v>19</v>
      </c>
      <c r="DP14" s="37">
        <f>IF(DR14/DS14&lt;$DS$8/100,0,IF(DR14/DS14&gt;$DR$8/100,$DP$8,$DP$8*(DR14/DS14-$DS$8/100)/(($DR$8-$DS$8)/100)))</f>
        <v>4</v>
      </c>
      <c r="DQ14" s="14">
        <f>DR14/DS14</f>
        <v>1</v>
      </c>
      <c r="DR14" s="34">
        <v>61</v>
      </c>
      <c r="DS14" s="34">
        <v>61</v>
      </c>
      <c r="DT14" s="22">
        <f>D14+H14+L14+P14+T14+AB14+AF14+AJ14+AN14+AR14+AV14+AZ14+BC14+BG14+BJ14+BP14+BV14+BZ14+CE14+CI14+CK14+CN14+CP14+CR14+CU14+CX14+DA14+DE14+DI14+DL14+DP14</f>
        <v>80.875453269870292</v>
      </c>
      <c r="DU14" s="57">
        <f>IF(DT14&gt;70,IF(DT14&gt;85,1,2),3)</f>
        <v>2</v>
      </c>
      <c r="DV14" s="57">
        <f t="shared" si="0"/>
        <v>5</v>
      </c>
      <c r="DW14" s="3"/>
      <c r="DX14" s="3"/>
      <c r="DY14" s="3"/>
      <c r="DZ14" s="3"/>
      <c r="EA14" s="3"/>
      <c r="EB14" s="3"/>
      <c r="EC14" s="3"/>
      <c r="ED14" s="3"/>
      <c r="EE14" s="3"/>
    </row>
    <row r="15" spans="1:160" ht="60" x14ac:dyDescent="0.25">
      <c r="A15" s="44">
        <v>21</v>
      </c>
      <c r="B15" s="10" t="s">
        <v>151</v>
      </c>
      <c r="C15" s="10" t="s">
        <v>169</v>
      </c>
      <c r="D15" s="37">
        <f>IF(E15&gt;1,0,IF(F15/G15&lt;$G$8/100,0,IF(F15/G15&gt;$F$8/100,3,$D$8*(F15/G15-$G$8/100)/(($F$8-$G$8)/100))))</f>
        <v>3</v>
      </c>
      <c r="E15" s="19">
        <f>IF(G15=0,0,F15/G15)</f>
        <v>0.99936471225597356</v>
      </c>
      <c r="F15" s="34">
        <v>10606857.310000001</v>
      </c>
      <c r="G15" s="34">
        <v>10613600</v>
      </c>
      <c r="H15" s="37">
        <f>IF(J15/K15&lt;$K$8/100,0,IF(J15/K15&gt;$J$8/100,3,$H$8*(J15/K15-$K$8/100)/(($J$8-$K$8)/100)))</f>
        <v>2.3939075572849924</v>
      </c>
      <c r="I15" s="14">
        <f>IF(K15=0,0,J15/K15)</f>
        <v>0.96383753486093315</v>
      </c>
      <c r="J15" s="34">
        <v>10229786.060000001</v>
      </c>
      <c r="K15" s="34">
        <v>10613600</v>
      </c>
      <c r="L15" s="37">
        <f>IF(N15/O15&lt;$O$8/100,0,IF(N15/O15&gt;$N$8/100,3,$L$8*(N15/O15-$O$8/100)/(($N$8-$O$8)/100)))</f>
        <v>3</v>
      </c>
      <c r="M15" s="14">
        <f>IF(O15=0,0,N15/O15)</f>
        <v>1.2053246943181819</v>
      </c>
      <c r="N15" s="31">
        <f>F15</f>
        <v>10606857.310000001</v>
      </c>
      <c r="O15" s="34">
        <v>8800000</v>
      </c>
      <c r="P15" s="37">
        <f>IF(R15/S15&lt;$S$8/100,0,IF(R15/S15&gt;$R$8/100,3,$P$8*(R15/S15-$S$8/100)/(($R$8-$S$8)/100)))</f>
        <v>3</v>
      </c>
      <c r="Q15" s="14">
        <f>IF(S15=0,0,R15/S15)</f>
        <v>0.96383753486093315</v>
      </c>
      <c r="R15" s="37">
        <f>J15</f>
        <v>10229786.060000001</v>
      </c>
      <c r="S15" s="31">
        <f>K15</f>
        <v>10613600</v>
      </c>
      <c r="T15" s="37">
        <f>IF(V15=0,3,IF(U15&lt;0.01,3,IF(U15&gt;0.05,0,U15/(0.05-0.01)*3)))</f>
        <v>3</v>
      </c>
      <c r="U15" s="14">
        <f>IF(AA15=0,0,(V15-W15-X15-Y15-Z15)/AA15)</f>
        <v>-9.9129753055341552E-2</v>
      </c>
      <c r="V15" s="24"/>
      <c r="W15" s="34"/>
      <c r="X15" s="34">
        <v>5542574.9699999997</v>
      </c>
      <c r="Y15" s="34">
        <v>5542574.9699999997</v>
      </c>
      <c r="Z15" s="34"/>
      <c r="AA15" s="34">
        <v>111824650</v>
      </c>
      <c r="AB15" s="37">
        <f>IF(AE15=0,3,IF(AD15/AE15&lt;$AE$8/100,3,IF(AD15/AE15&gt;$AD$8/100,0,3)))</f>
        <v>0</v>
      </c>
      <c r="AC15" s="19">
        <f>IF(AE15=0,0,AD15/AE15)</f>
        <v>0.58038627397582909</v>
      </c>
      <c r="AD15" s="34">
        <v>14193857.07</v>
      </c>
      <c r="AE15" s="34">
        <v>24455880</v>
      </c>
      <c r="AF15" s="37">
        <f>IF(AG15&gt;3,IF(AG15&lt;8,1,0),0)</f>
        <v>1</v>
      </c>
      <c r="AG15" s="15">
        <f>AH15+4-AI15</f>
        <v>7</v>
      </c>
      <c r="AH15" s="6">
        <v>14</v>
      </c>
      <c r="AI15" s="6">
        <v>11</v>
      </c>
      <c r="AJ15" s="37"/>
      <c r="AK15" s="15"/>
      <c r="AL15" s="37"/>
      <c r="AM15" s="37"/>
      <c r="AN15" s="37"/>
      <c r="AO15" s="37"/>
      <c r="AP15" s="37"/>
      <c r="AQ15" s="37"/>
      <c r="AR15" s="37">
        <f>IF(AS15&lt;0.3,0,IF(AS15&gt;0.7,2,2*AS15/0.7))</f>
        <v>0</v>
      </c>
      <c r="AS15" s="14">
        <f>AT15/(AT15+AU15)</f>
        <v>8.6635030010233732E-2</v>
      </c>
      <c r="AT15" s="31">
        <f>F15</f>
        <v>10606857.310000001</v>
      </c>
      <c r="AU15" s="37">
        <f>AA15</f>
        <v>111824650</v>
      </c>
      <c r="AV15" s="37">
        <f>IF(AW15/1&lt;$AY$8/100,0,IF(AW15/1&gt;$AX$8/100,$AV$8,($AX$8-$AY$8)*AW15))</f>
        <v>2</v>
      </c>
      <c r="AW15" s="14">
        <f>AX15/AY15-1</f>
        <v>0.24584568653068639</v>
      </c>
      <c r="AX15" s="31">
        <f>AT15</f>
        <v>10606857.310000001</v>
      </c>
      <c r="AY15" s="37">
        <v>8513780.9800000004</v>
      </c>
      <c r="AZ15" s="37">
        <v>2</v>
      </c>
      <c r="BA15" s="37">
        <f>AX15</f>
        <v>10606857.310000001</v>
      </c>
      <c r="BB15" s="37">
        <v>0</v>
      </c>
      <c r="BC15" s="37">
        <f>IF(BD15&lt;$BE$8/100,1,0)</f>
        <v>1</v>
      </c>
      <c r="BD15" s="14">
        <f>IF(BF15=0,0,BE15/BF15)</f>
        <v>0</v>
      </c>
      <c r="BE15" s="37"/>
      <c r="BF15" s="37">
        <v>14959897.57</v>
      </c>
      <c r="BG15" s="37">
        <f>IF(BH15=0,1,IF(BH15/BI15&lt;0.01,1,0))</f>
        <v>1</v>
      </c>
      <c r="BH15" s="37"/>
      <c r="BI15" s="37">
        <v>376773935.99000001</v>
      </c>
      <c r="BJ15" s="37">
        <f>IF(BK15&lt;0.001,$BJ$8,0)</f>
        <v>4</v>
      </c>
      <c r="BK15" s="14">
        <f>BL15/(BM15+BN15+BO15)</f>
        <v>0</v>
      </c>
      <c r="BL15" s="37"/>
      <c r="BM15" s="37">
        <v>12186067.369999999</v>
      </c>
      <c r="BN15" s="37">
        <v>4671792.16</v>
      </c>
      <c r="BO15" s="37">
        <v>8816321.7699999996</v>
      </c>
      <c r="BP15" s="37">
        <f>IF(BQ15&lt;0.95,0,IF(BQ15&lt;1.05,2,0))</f>
        <v>2</v>
      </c>
      <c r="BQ15" s="14">
        <f>(BR15/BS15/BT15)/BU15</f>
        <v>1.0444726702278666</v>
      </c>
      <c r="BR15" s="34">
        <v>27563100</v>
      </c>
      <c r="BS15" s="34">
        <v>40.799999999999997</v>
      </c>
      <c r="BT15" s="34">
        <v>12</v>
      </c>
      <c r="BU15" s="30">
        <v>53900.1</v>
      </c>
      <c r="BV15" s="37">
        <f>IF(BW15&lt;0.7,0,IF(BW15&lt;0.8,2,0))</f>
        <v>2</v>
      </c>
      <c r="BW15" s="14">
        <f>BX15/BY15</f>
        <v>0.78025013412701405</v>
      </c>
      <c r="BX15" s="34">
        <v>95527200</v>
      </c>
      <c r="BY15" s="31">
        <f>AT15+AU15</f>
        <v>122431507.31</v>
      </c>
      <c r="BZ15" s="37">
        <f>IF((CB15+CC15)/CD15&lt;0.6,0,2)</f>
        <v>2</v>
      </c>
      <c r="CA15" s="17">
        <f>(CB15+CC15)/CD15</f>
        <v>2</v>
      </c>
      <c r="CB15" s="34">
        <v>6</v>
      </c>
      <c r="CC15" s="34">
        <v>6</v>
      </c>
      <c r="CD15" s="34">
        <v>6</v>
      </c>
      <c r="CE15" s="37">
        <f>IF(CG15/CH15&lt;$CG$8/100,0,IF(CG15/CH15&gt;$CH$8/100,3,$CE$8*(CG15/CH15-$CE$8/100)/(($CG$8-$CH$8)/100)))</f>
        <v>3</v>
      </c>
      <c r="CF15" s="14">
        <f>CG15/CH15</f>
        <v>1</v>
      </c>
      <c r="CG15" s="34">
        <v>2</v>
      </c>
      <c r="CH15" s="34">
        <v>2</v>
      </c>
      <c r="CI15" s="37">
        <f>IF(CJ15&gt;0,0,5)</f>
        <v>5</v>
      </c>
      <c r="CJ15" s="37"/>
      <c r="CK15" s="37">
        <f>IF(CL15/CM15&lt;$CL$8/100,0,IF(CL15/CM15&gt;$CM$8/100,$CK$8,$CK$8*(CL15/CM15-$CK$8/100)/(($CL$8-$CM$8)/100)))</f>
        <v>2</v>
      </c>
      <c r="CL15" s="18">
        <v>41</v>
      </c>
      <c r="CM15" s="18">
        <v>41</v>
      </c>
      <c r="CN15" s="37">
        <f>IF(CO15&gt;0,0,3)</f>
        <v>3</v>
      </c>
      <c r="CO15" s="37"/>
      <c r="CP15" s="37">
        <f>IF(CQ15&gt;0,0,3)</f>
        <v>3</v>
      </c>
      <c r="CQ15" s="37"/>
      <c r="CR15" s="37">
        <f>IF(CT15/CS15&lt;0.95,0,5*(CS15/CT15))</f>
        <v>5</v>
      </c>
      <c r="CS15" s="37">
        <v>4</v>
      </c>
      <c r="CT15" s="37">
        <v>4</v>
      </c>
      <c r="CU15" s="37">
        <f>IF(CW15/CV15&lt;0.95,0,5*(CV15/CW15))</f>
        <v>5</v>
      </c>
      <c r="CV15" s="37">
        <v>6</v>
      </c>
      <c r="CW15" s="37">
        <v>6</v>
      </c>
      <c r="CX15" s="37">
        <f>IF(CY15&gt;0,0,4)</f>
        <v>4</v>
      </c>
      <c r="CY15" s="37">
        <v>0</v>
      </c>
      <c r="CZ15" s="37">
        <v>47.12</v>
      </c>
      <c r="DA15" s="37">
        <f>IF(DC15/DD15&gt;1,0,IF(DC15/DD15&lt;$DD$8/100,0,IF(DC15/DD15&gt;$DC$8/100,$DA$8,$DA$8*(DC15/DD15-$DD$8/100)/(($DC$8-$DD$8)/100))))</f>
        <v>4</v>
      </c>
      <c r="DB15" s="14">
        <f>DC15/DD15</f>
        <v>0.99688881499769333</v>
      </c>
      <c r="DC15" s="37">
        <v>122980.76</v>
      </c>
      <c r="DD15" s="37">
        <v>123364.57</v>
      </c>
      <c r="DE15" s="37">
        <f>IF(DF15&gt;0.01,0,3)</f>
        <v>3</v>
      </c>
      <c r="DF15" s="14">
        <f>IF(DH15=0,0,DG15/DH15)</f>
        <v>0</v>
      </c>
      <c r="DG15" s="37"/>
      <c r="DH15" s="37">
        <v>122980.76</v>
      </c>
      <c r="DI15" s="37">
        <f>IF(DJ15&gt;0,0,3)</f>
        <v>3</v>
      </c>
      <c r="DJ15" s="37"/>
      <c r="DK15" s="37"/>
      <c r="DL15" s="37">
        <f>IF(DM15&lt;0.9,0,5*DM15)</f>
        <v>5</v>
      </c>
      <c r="DM15" s="16">
        <f>DN15/DO15</f>
        <v>1</v>
      </c>
      <c r="DN15" s="34">
        <v>8</v>
      </c>
      <c r="DO15" s="34">
        <v>8</v>
      </c>
      <c r="DP15" s="37">
        <f>IF(DR15/DS15&lt;$DS$8/100,0,IF(DR15/DS15&gt;$DR$8/100,$DP$8,$DP$8*(DR15/DS15-$DS$8/100)/(($DR$8-$DS$8)/100)))</f>
        <v>4</v>
      </c>
      <c r="DQ15" s="14">
        <f>DR15/DS15</f>
        <v>1</v>
      </c>
      <c r="DR15" s="34">
        <v>146</v>
      </c>
      <c r="DS15" s="34">
        <v>146</v>
      </c>
      <c r="DT15" s="22">
        <f>D15+H15+L15+P15+T15+AB15+AF15+AJ15+AN15+AR15+AV15+AZ15+BC15+BG15+BJ15+BP15+BV15+BZ15+CE15+CI15+CK15+CN15+CP15+CR15+CU15+CX15+DA15+DE15+DI15+DL15+DP15</f>
        <v>80.39390755728499</v>
      </c>
      <c r="DU15" s="57">
        <f>IF(DT15&gt;70,IF(DT15&gt;85,1,2),3)</f>
        <v>2</v>
      </c>
      <c r="DV15" s="57">
        <f t="shared" si="0"/>
        <v>6</v>
      </c>
    </row>
    <row r="16" spans="1:160" ht="45" x14ac:dyDescent="0.25">
      <c r="A16" s="44">
        <v>18</v>
      </c>
      <c r="B16" s="10" t="s">
        <v>151</v>
      </c>
      <c r="C16" s="10" t="s">
        <v>166</v>
      </c>
      <c r="D16" s="37">
        <f>IF(E16&gt;1,0,IF(F16/G16&lt;$G$8/100,0,IF(F16/G16&gt;$F$8/100,3,$D$8*(F16/G16-$G$8/100)/(($F$8-$G$8)/100))))</f>
        <v>3</v>
      </c>
      <c r="E16" s="19">
        <f>IF(G16=0,0,F16/G16)</f>
        <v>0.99877411910443614</v>
      </c>
      <c r="F16" s="37">
        <v>5568885.9500000002</v>
      </c>
      <c r="G16" s="37">
        <v>5575721.1200000001</v>
      </c>
      <c r="H16" s="37">
        <f>IF(J16/K16&lt;$K$8/100,0,IF(J16/K16&gt;$J$8/100,3,$H$8*(J16/K16-$K$8/100)/(($J$8-$K$8)/100)))</f>
        <v>3</v>
      </c>
      <c r="I16" s="14">
        <f>IF(K16=0,0,J16/K16)</f>
        <v>0.99761268906505129</v>
      </c>
      <c r="J16" s="37">
        <v>5562410.1399999997</v>
      </c>
      <c r="K16" s="37">
        <v>5575721.1200000001</v>
      </c>
      <c r="L16" s="37">
        <f>IF(N16/O16&lt;$O$8/100,0,IF(N16/O16&gt;$N$8/100,3,$L$8*(N16/O16-$O$8/100)/(($N$8-$O$8)/100)))</f>
        <v>3</v>
      </c>
      <c r="M16" s="14">
        <f>IF(O16=0,0,N16/O16)</f>
        <v>1.0754897547315567</v>
      </c>
      <c r="N16" s="31">
        <f>F16</f>
        <v>5568885.9500000002</v>
      </c>
      <c r="O16" s="37">
        <v>5178000</v>
      </c>
      <c r="P16" s="37">
        <f>IF(R16/S16&lt;$S$8/100,0,IF(R16/S16&gt;$R$8/100,3,$P$8*(R16/S16-$S$8/100)/(($R$8-$S$8)/100)))</f>
        <v>3</v>
      </c>
      <c r="Q16" s="14">
        <f>IF(S16=0,0,R16/S16)</f>
        <v>0.99761268906505129</v>
      </c>
      <c r="R16" s="37">
        <f>J16</f>
        <v>5562410.1399999997</v>
      </c>
      <c r="S16" s="31">
        <f>K16</f>
        <v>5575721.1200000001</v>
      </c>
      <c r="T16" s="37">
        <f>IF(V16=0,3,IF(U16&lt;0.01,3,IF(U16&gt;0.05,0,U16/(0.05-0.01)*3)))</f>
        <v>3</v>
      </c>
      <c r="U16" s="14">
        <f>IF(AA16=0,0,(V16-W16-X16-Y16-Z16)/AA16)</f>
        <v>-7.547306593590962E-2</v>
      </c>
      <c r="V16" s="24" t="s">
        <v>222</v>
      </c>
      <c r="W16" s="37">
        <v>0</v>
      </c>
      <c r="X16" s="37">
        <v>1786006.75</v>
      </c>
      <c r="Y16" s="37">
        <v>1587827.98</v>
      </c>
      <c r="Z16" s="37">
        <v>0</v>
      </c>
      <c r="AA16" s="37">
        <v>44702500</v>
      </c>
      <c r="AB16" s="37">
        <f>IF(AE16=0,3,IF(AD16/AE16&lt;$AE$8/100,3,IF(AD16/AE16&gt;$AD$8/100,0,3)))</f>
        <v>3</v>
      </c>
      <c r="AC16" s="19">
        <f>IF(AE16=0,0,AD16/AE16)</f>
        <v>0</v>
      </c>
      <c r="AD16" s="37">
        <v>0</v>
      </c>
      <c r="AE16" s="37">
        <v>1369240</v>
      </c>
      <c r="AF16" s="37">
        <f>IF(AG16&gt;3,IF(AG16&lt;8,1,0),0)</f>
        <v>1</v>
      </c>
      <c r="AG16" s="15">
        <f>AH16+4-AI16</f>
        <v>4</v>
      </c>
      <c r="AH16" s="15">
        <v>8</v>
      </c>
      <c r="AI16" s="15">
        <v>8</v>
      </c>
      <c r="AJ16" s="37"/>
      <c r="AK16" s="15"/>
      <c r="AL16" s="37"/>
      <c r="AM16" s="37"/>
      <c r="AN16" s="37"/>
      <c r="AO16" s="37"/>
      <c r="AP16" s="37"/>
      <c r="AQ16" s="37"/>
      <c r="AR16" s="37">
        <f>IF(AS16&lt;0.3,0,IF(AS16&gt;0.7,2,2*AS16/0.7))</f>
        <v>0</v>
      </c>
      <c r="AS16" s="14">
        <f>AT16/(AT16+AU16)</f>
        <v>0.11077645552758029</v>
      </c>
      <c r="AT16" s="31">
        <f>F16</f>
        <v>5568885.9500000002</v>
      </c>
      <c r="AU16" s="37">
        <f>AA16</f>
        <v>44702500</v>
      </c>
      <c r="AV16" s="37">
        <f>IF(AW16/1&lt;$AY$8/100,0,IF(AW16/1&gt;$AX$8/100,$AV$8,($AX$8-$AY$8)*AW16))</f>
        <v>2</v>
      </c>
      <c r="AW16" s="14">
        <f>AX16/AY16-1</f>
        <v>0.65499428498174805</v>
      </c>
      <c r="AX16" s="31">
        <f>AT16</f>
        <v>5568885.9500000002</v>
      </c>
      <c r="AY16" s="37">
        <v>3364897.39</v>
      </c>
      <c r="AZ16" s="37">
        <v>2</v>
      </c>
      <c r="BA16" s="37">
        <f>AX16</f>
        <v>5568885.9500000002</v>
      </c>
      <c r="BB16" s="37">
        <v>0</v>
      </c>
      <c r="BC16" s="37">
        <f>IF(BD16&lt;$BE$8/100,1,0)</f>
        <v>1</v>
      </c>
      <c r="BD16" s="14">
        <f>IF(BF16=0,0,BE16/BF16)</f>
        <v>0</v>
      </c>
      <c r="BE16" s="37">
        <v>0</v>
      </c>
      <c r="BF16" s="37">
        <v>244431.25</v>
      </c>
      <c r="BG16" s="37">
        <f>IF(BH16=0,1,IF(BH16/BI16&lt;0.01,1,0))</f>
        <v>1</v>
      </c>
      <c r="BH16" s="37">
        <v>0</v>
      </c>
      <c r="BI16" s="37">
        <v>135953073.99000001</v>
      </c>
      <c r="BJ16" s="37">
        <f>IF(BK16&lt;0.001,$BJ$8,0)</f>
        <v>4</v>
      </c>
      <c r="BK16" s="14">
        <f>BL16/(BM16+BN16+BO16)</f>
        <v>0</v>
      </c>
      <c r="BL16" s="37">
        <v>0</v>
      </c>
      <c r="BM16" s="37">
        <v>27910390.280000001</v>
      </c>
      <c r="BN16" s="37">
        <v>319565</v>
      </c>
      <c r="BO16" s="37">
        <v>1269465.83</v>
      </c>
      <c r="BP16" s="37">
        <f>IF(BQ16&lt;0.95,0,IF(BQ16&lt;1.05,2,0))</f>
        <v>0</v>
      </c>
      <c r="BQ16" s="14">
        <f>(BR16/BS16/BT16)/BU16</f>
        <v>1.063221183618966</v>
      </c>
      <c r="BR16" s="37">
        <v>12309700</v>
      </c>
      <c r="BS16" s="37">
        <v>17.899999999999999</v>
      </c>
      <c r="BT16" s="37">
        <v>12</v>
      </c>
      <c r="BU16" s="30">
        <v>53900.1</v>
      </c>
      <c r="BV16" s="37">
        <f>IF(BW16&lt;0.7,0,IF(BW16&lt;0.8,2,0))</f>
        <v>0</v>
      </c>
      <c r="BW16" s="14">
        <f>BX16/BY16</f>
        <v>0.64186370954827432</v>
      </c>
      <c r="BX16" s="37">
        <v>32267378.27</v>
      </c>
      <c r="BY16" s="31">
        <f>AT16+AU16</f>
        <v>50271385.950000003</v>
      </c>
      <c r="BZ16" s="37">
        <f>IF((CB16+CC16)/CD16&lt;0.6,0,2)</f>
        <v>2</v>
      </c>
      <c r="CA16" s="17">
        <f>(CB16+CC16)/CD16</f>
        <v>2</v>
      </c>
      <c r="CB16" s="37">
        <v>4</v>
      </c>
      <c r="CC16" s="37">
        <v>4</v>
      </c>
      <c r="CD16" s="37">
        <v>4</v>
      </c>
      <c r="CE16" s="37">
        <f>IF(CG16/CH16&lt;$CG$8/100,0,IF(CG16/CH16&gt;$CH$8/100,3,$CE$8*(CG16/CH16-$CE$8/100)/(($CG$8-$CH$8)/100)))</f>
        <v>3</v>
      </c>
      <c r="CF16" s="14">
        <f>CG16/CH16</f>
        <v>1</v>
      </c>
      <c r="CG16" s="37">
        <v>3</v>
      </c>
      <c r="CH16" s="37">
        <v>3</v>
      </c>
      <c r="CI16" s="37">
        <f>IF(CJ16&gt;0,0,5)</f>
        <v>5</v>
      </c>
      <c r="CJ16" s="37">
        <v>0</v>
      </c>
      <c r="CK16" s="37">
        <f>IF(CL16/CM16&lt;$CL$8/100,0,IF(CL16/CM16&gt;$CM$8/100,$CK$8,$CK$8*(CL16/CM16-$CK$8/100)/(($CL$8-$CM$8)/100)))</f>
        <v>2</v>
      </c>
      <c r="CL16" s="18">
        <v>36</v>
      </c>
      <c r="CM16" s="18">
        <v>36</v>
      </c>
      <c r="CN16" s="37">
        <f>IF(CO16&gt;0,0,3)</f>
        <v>3</v>
      </c>
      <c r="CO16" s="37">
        <v>0</v>
      </c>
      <c r="CP16" s="37">
        <f>IF(CQ16&gt;0,0,3)</f>
        <v>3</v>
      </c>
      <c r="CQ16" s="37">
        <v>0</v>
      </c>
      <c r="CR16" s="37">
        <f>IF(CT16/CS16&lt;0.95,0,5*(CS16/CT16))</f>
        <v>5</v>
      </c>
      <c r="CS16" s="37">
        <v>4</v>
      </c>
      <c r="CT16" s="37">
        <v>4</v>
      </c>
      <c r="CU16" s="37">
        <f>IF(CW16/CV16&lt;0.95,0,5*(CV16/CW16))</f>
        <v>5</v>
      </c>
      <c r="CV16" s="37">
        <v>6</v>
      </c>
      <c r="CW16" s="37">
        <v>6</v>
      </c>
      <c r="CX16" s="37">
        <f>IF(CY16&gt;0,0,4)</f>
        <v>4</v>
      </c>
      <c r="CY16" s="37">
        <v>0</v>
      </c>
      <c r="CZ16" s="37">
        <v>145.6</v>
      </c>
      <c r="DA16" s="37">
        <f>IF(DC16/DD16&gt;1,0,IF(DC16/DD16&lt;$DD$8/100,0,IF(DC16/DD16&gt;$DC$8/100,$DA$8,$DA$8*(DC16/DD16-$DD$8/100)/(($DC$8-$DD$8)/100))))</f>
        <v>4</v>
      </c>
      <c r="DB16" s="14">
        <f>DC16/DD16</f>
        <v>0.99791929424619097</v>
      </c>
      <c r="DC16" s="37">
        <v>59183.4</v>
      </c>
      <c r="DD16" s="37">
        <v>59306.8</v>
      </c>
      <c r="DE16" s="37">
        <f>IF(DF16&gt;0.01,0,3)</f>
        <v>3</v>
      </c>
      <c r="DF16" s="14">
        <f>IF(DH16=0,0,DG16/DH16)</f>
        <v>0</v>
      </c>
      <c r="DG16" s="37">
        <v>0</v>
      </c>
      <c r="DH16" s="37">
        <v>59306.8</v>
      </c>
      <c r="DI16" s="37">
        <f>IF(DJ16&gt;0,0,3)</f>
        <v>3</v>
      </c>
      <c r="DJ16" s="37"/>
      <c r="DK16" s="37"/>
      <c r="DL16" s="37">
        <f>IF(DM16&lt;0.9,0,5*DM16)</f>
        <v>5</v>
      </c>
      <c r="DM16" s="16">
        <f>DN16/DO16</f>
        <v>1</v>
      </c>
      <c r="DN16" s="34">
        <v>14</v>
      </c>
      <c r="DO16" s="34">
        <v>14</v>
      </c>
      <c r="DP16" s="37">
        <f>IF(DR16/DS16&lt;$DS$8/100,0,IF(DR16/DS16&gt;$DR$8/100,$DP$8,$DP$8*(DR16/DS16-$DS$8/100)/(($DR$8-$DS$8)/100)))</f>
        <v>4</v>
      </c>
      <c r="DQ16" s="14">
        <f>DR16/DS16</f>
        <v>1</v>
      </c>
      <c r="DR16" s="34">
        <v>42</v>
      </c>
      <c r="DS16" s="34">
        <v>42</v>
      </c>
      <c r="DT16" s="22">
        <f>D16+H16+L16+P16+T16+AB16+AF16+AJ16+AN16+AR16+AV16+AZ16+BC16+BG16+BJ16+BP16+BV16+BZ16+CE16+CI16+CK16+CN16+CP16+CR16+CU16+CX16+DA16+DE16+DI16+DL16+DP16</f>
        <v>80</v>
      </c>
      <c r="DU16" s="57">
        <f>IF(DT16&gt;70,IF(DT16&gt;85,1,2),3)</f>
        <v>2</v>
      </c>
      <c r="DV16" s="57">
        <f t="shared" si="0"/>
        <v>7</v>
      </c>
    </row>
    <row r="17" spans="1:126" ht="75" x14ac:dyDescent="0.25">
      <c r="A17" s="44">
        <v>36</v>
      </c>
      <c r="B17" s="10" t="s">
        <v>151</v>
      </c>
      <c r="C17" s="10" t="s">
        <v>184</v>
      </c>
      <c r="D17" s="37">
        <f>IF(E17&gt;1,0,IF(F17/G17&lt;$G$8/100,0,IF(F17/G17&gt;$F$8/100,3,$D$8*(F17/G17-$G$8/100)/(($F$8-$G$8)/100))))</f>
        <v>3</v>
      </c>
      <c r="E17" s="19">
        <f>IF(G17=0,0,F17/G17)</f>
        <v>1</v>
      </c>
      <c r="F17" s="37">
        <v>3000000</v>
      </c>
      <c r="G17" s="37">
        <v>3000000</v>
      </c>
      <c r="H17" s="37">
        <f>IF(J17/K17&lt;$K$8/100,0,IF(J17/K17&gt;$J$8/100,3,$H$8*(J17/K17-$K$8/100)/(($J$8-$K$8)/100)))</f>
        <v>3</v>
      </c>
      <c r="I17" s="14">
        <f>IF(K17=0,0,J17/K17)</f>
        <v>1</v>
      </c>
      <c r="J17" s="37">
        <v>3000000</v>
      </c>
      <c r="K17" s="37">
        <v>3000000</v>
      </c>
      <c r="L17" s="37"/>
      <c r="M17" s="14">
        <f>IF(O17=0,0,N17/O17)</f>
        <v>0</v>
      </c>
      <c r="N17" s="31">
        <f>F17</f>
        <v>3000000</v>
      </c>
      <c r="O17" s="37">
        <v>0</v>
      </c>
      <c r="P17" s="37">
        <f>IF(R17/S17&lt;$S$8/100,0,IF(R17/S17&gt;$R$8/100,3,$P$8*(R17/S17-$S$8/100)/(($R$8-$S$8)/100)))</f>
        <v>3</v>
      </c>
      <c r="Q17" s="14">
        <f>IF(S17=0,0,R17/S17)</f>
        <v>1</v>
      </c>
      <c r="R17" s="37">
        <f>J17</f>
        <v>3000000</v>
      </c>
      <c r="S17" s="31">
        <f>K17</f>
        <v>3000000</v>
      </c>
      <c r="T17" s="37">
        <f>IF(V17=0,3,IF(U17&lt;0.01,3,IF(U17&gt;0.05,0,U17/(0.05-0.01)*3)))</f>
        <v>3</v>
      </c>
      <c r="U17" s="14">
        <f>IF(AA17=0,0,(V17-W17-X17-Y17-Z17)/AA17)</f>
        <v>-5.9904639407480219E-2</v>
      </c>
      <c r="V17" s="24" t="s">
        <v>222</v>
      </c>
      <c r="W17" s="37">
        <v>0</v>
      </c>
      <c r="X17" s="37">
        <v>1389539.03</v>
      </c>
      <c r="Y17" s="37">
        <v>1389539.03</v>
      </c>
      <c r="Z17" s="37">
        <v>0</v>
      </c>
      <c r="AA17" s="37">
        <v>46391700</v>
      </c>
      <c r="AB17" s="37">
        <f>IF(AE17=0,3,IF(AD17/AE17&lt;$AE$8/100,3,IF(AD17/AE17&gt;$AD$8/100,0,3)))</f>
        <v>3</v>
      </c>
      <c r="AC17" s="19">
        <f>IF(AE17=0,0,AD17/AE17)</f>
        <v>0</v>
      </c>
      <c r="AD17" s="37">
        <v>0</v>
      </c>
      <c r="AE17" s="37">
        <v>8142000</v>
      </c>
      <c r="AF17" s="37">
        <f>IF(AG17&gt;3,IF(AG17&lt;8,1,0),0)</f>
        <v>0</v>
      </c>
      <c r="AG17" s="15">
        <f>AH17+4-AI17</f>
        <v>8</v>
      </c>
      <c r="AH17" s="15">
        <v>7</v>
      </c>
      <c r="AI17" s="15">
        <v>3</v>
      </c>
      <c r="AJ17" s="37"/>
      <c r="AK17" s="15"/>
      <c r="AL17" s="37"/>
      <c r="AM17" s="37"/>
      <c r="AN17" s="37"/>
      <c r="AO17" s="37"/>
      <c r="AP17" s="37"/>
      <c r="AQ17" s="37"/>
      <c r="AR17" s="37">
        <f>IF(AS17&lt;0.3,0,IF(AS17&gt;0.7,2,2*AS17/0.7))</f>
        <v>0</v>
      </c>
      <c r="AS17" s="14">
        <f>AT17/(AT17+AU17)</f>
        <v>6.0738950066509152E-2</v>
      </c>
      <c r="AT17" s="31">
        <f>F17</f>
        <v>3000000</v>
      </c>
      <c r="AU17" s="37">
        <f>AA17</f>
        <v>46391700</v>
      </c>
      <c r="AV17" s="37">
        <f>IF(AW17/1&lt;$AY$8/100,0,IF(AW17/1&gt;$AX$8/100,$AV$8,($AX$8-$AY$8)*AW17))</f>
        <v>2</v>
      </c>
      <c r="AW17" s="14">
        <f>AX17/AY17-1</f>
        <v>0.5</v>
      </c>
      <c r="AX17" s="31">
        <f>AT17</f>
        <v>3000000</v>
      </c>
      <c r="AY17" s="37">
        <v>2000000</v>
      </c>
      <c r="AZ17" s="37">
        <v>2</v>
      </c>
      <c r="BA17" s="37">
        <f>AX17</f>
        <v>3000000</v>
      </c>
      <c r="BB17" s="37">
        <v>0</v>
      </c>
      <c r="BC17" s="37">
        <f>IF(BD17&lt;$BE$8/100,1,0)</f>
        <v>1</v>
      </c>
      <c r="BD17" s="14">
        <f>IF(BF17=0,0,BE17/BF17)</f>
        <v>0</v>
      </c>
      <c r="BE17" s="37">
        <v>0</v>
      </c>
      <c r="BF17" s="37">
        <v>0</v>
      </c>
      <c r="BG17" s="37">
        <f>IF(BH17=0,1,IF(BH17/BI17&lt;0.01,1,0))</f>
        <v>1</v>
      </c>
      <c r="BH17" s="37">
        <v>0</v>
      </c>
      <c r="BI17" s="37">
        <v>277708.02</v>
      </c>
      <c r="BJ17" s="37">
        <f>IF(BK17&lt;0.001,$BJ$8,0)</f>
        <v>4</v>
      </c>
      <c r="BK17" s="14">
        <f>BL17/(BM17+BN17+BO17)</f>
        <v>0</v>
      </c>
      <c r="BL17" s="37">
        <v>0</v>
      </c>
      <c r="BM17" s="37">
        <v>9173198.4199999999</v>
      </c>
      <c r="BN17" s="37">
        <v>0</v>
      </c>
      <c r="BO17" s="37">
        <v>8897830.5800000001</v>
      </c>
      <c r="BP17" s="37">
        <f>IF(BQ17&lt;0.95,0,IF(BQ17&lt;1.05,2,0))</f>
        <v>2</v>
      </c>
      <c r="BQ17" s="14">
        <f>(BR17/BS17/BT17)/BU17</f>
        <v>1.0149627826797054</v>
      </c>
      <c r="BR17" s="37">
        <v>7751200</v>
      </c>
      <c r="BS17" s="37">
        <v>12.3</v>
      </c>
      <c r="BT17" s="37">
        <v>12</v>
      </c>
      <c r="BU17" s="30">
        <v>51740.72</v>
      </c>
      <c r="BV17" s="37">
        <f>IF(BW17&lt;0.7,0,IF(BW17&lt;0.8,2,0))</f>
        <v>2</v>
      </c>
      <c r="BW17" s="14">
        <f>BX17/BY17</f>
        <v>0.71676617731319225</v>
      </c>
      <c r="BX17" s="37">
        <v>35402300</v>
      </c>
      <c r="BY17" s="31">
        <f>AT17+AU17</f>
        <v>49391700</v>
      </c>
      <c r="BZ17" s="37">
        <f>IF((CB17+CC17)/CD17&lt;0.6,0,2)</f>
        <v>2</v>
      </c>
      <c r="CA17" s="17">
        <f>(CB17+CC17)/CD17</f>
        <v>1</v>
      </c>
      <c r="CB17" s="37">
        <v>1</v>
      </c>
      <c r="CC17" s="37">
        <v>2</v>
      </c>
      <c r="CD17" s="37">
        <v>3</v>
      </c>
      <c r="CE17" s="37">
        <f>IF(CG17/CH17&lt;$CG$8/100,0,IF(CG17/CH17&gt;$CH$8/100,3,$CE$8*(CG17/CH17-$CE$8/100)/(($CG$8-$CH$8)/100)))</f>
        <v>3</v>
      </c>
      <c r="CF17" s="14">
        <f>CG17/CH17</f>
        <v>1</v>
      </c>
      <c r="CG17" s="37">
        <v>2</v>
      </c>
      <c r="CH17" s="37">
        <v>2</v>
      </c>
      <c r="CI17" s="37">
        <f>IF(CJ17&gt;0,0,5)</f>
        <v>5</v>
      </c>
      <c r="CJ17" s="37">
        <v>0</v>
      </c>
      <c r="CK17" s="37">
        <f>IF(CL17/CM17&lt;$CL$8/100,0,IF(CL17/CM17&gt;$CM$8/100,$CK$8,$CK$8*(CL17/CM17-$CK$8/100)/(($CL$8-$CM$8)/100)))</f>
        <v>2</v>
      </c>
      <c r="CL17" s="18">
        <v>28</v>
      </c>
      <c r="CM17" s="18">
        <v>28</v>
      </c>
      <c r="CN17" s="37">
        <f>IF(CO17&gt;0,0,3)</f>
        <v>3</v>
      </c>
      <c r="CO17" s="37">
        <v>0</v>
      </c>
      <c r="CP17" s="37">
        <f>IF(CQ17&gt;0,0,3)</f>
        <v>3</v>
      </c>
      <c r="CQ17" s="37">
        <v>0</v>
      </c>
      <c r="CR17" s="37">
        <f>IF(CT17/CS17&lt;0.95,0,5*(CS17/CT17))</f>
        <v>5</v>
      </c>
      <c r="CS17" s="37">
        <v>4</v>
      </c>
      <c r="CT17" s="37">
        <v>4</v>
      </c>
      <c r="CU17" s="37">
        <f>IF(CW17/CV17&lt;0.95,0,5*(CV17/CW17))</f>
        <v>5</v>
      </c>
      <c r="CV17" s="37">
        <v>6</v>
      </c>
      <c r="CW17" s="37">
        <v>6</v>
      </c>
      <c r="CX17" s="37">
        <f>IF(CY17&gt;0,0,4)</f>
        <v>4</v>
      </c>
      <c r="CY17" s="37">
        <v>0</v>
      </c>
      <c r="CZ17" s="37">
        <v>14.5</v>
      </c>
      <c r="DA17" s="37">
        <f>IF(DC17/DD17&gt;1,0,IF(DC17/DD17&lt;$DD$8/100,0,IF(DC17/DD17&gt;$DC$8/100,$DA$8,$DA$8*(DC17/DD17-$DD$8/100)/(($DC$8-$DD$8)/100))))</f>
        <v>4</v>
      </c>
      <c r="DB17" s="14">
        <f>DC17/DD17</f>
        <v>1</v>
      </c>
      <c r="DC17" s="37">
        <v>57533.7</v>
      </c>
      <c r="DD17" s="37">
        <v>57533.7</v>
      </c>
      <c r="DE17" s="37">
        <f>IF(DF17&gt;0.01,0,3)</f>
        <v>3</v>
      </c>
      <c r="DF17" s="14">
        <f>IF(DH17=0,0,DG17/DH17)</f>
        <v>0</v>
      </c>
      <c r="DG17" s="37">
        <v>0</v>
      </c>
      <c r="DH17" s="37">
        <v>57533.7</v>
      </c>
      <c r="DI17" s="37">
        <f>IF(DJ17&gt;0,0,3)</f>
        <v>3</v>
      </c>
      <c r="DJ17" s="37"/>
      <c r="DK17" s="37"/>
      <c r="DL17" s="37">
        <f>IF(DM17&lt;0.9,0,5*DM17)</f>
        <v>5</v>
      </c>
      <c r="DM17" s="16">
        <f>DN17/DO17</f>
        <v>1</v>
      </c>
      <c r="DN17" s="34">
        <v>19</v>
      </c>
      <c r="DO17" s="34">
        <v>19</v>
      </c>
      <c r="DP17" s="37">
        <f>IF(DR17/DS17&lt;$DS$8/100,0,IF(DR17/DS17&gt;$DR$8/100,$DP$8,$DP$8*(DR17/DS17-$DS$8/100)/(($DR$8-$DS$8)/100)))</f>
        <v>4</v>
      </c>
      <c r="DQ17" s="14">
        <f>DR17/DS17</f>
        <v>1</v>
      </c>
      <c r="DR17" s="34">
        <v>44</v>
      </c>
      <c r="DS17" s="34">
        <v>44</v>
      </c>
      <c r="DT17" s="22">
        <f>D17+H17+L17+P17+T17+AB17+AF17+AJ17+AN17+AR17+AV17+AZ17+BC17+BG17+BJ17+BP17+BV17+BZ17+CE17+CI17+CK17+CN17+CP17+CR17+CU17+CX17+DA17+DE17+DI17+DL17+DP17</f>
        <v>80</v>
      </c>
      <c r="DU17" s="57">
        <f>IF(DT17&gt;70,IF(DT17&gt;85,1,2),3)</f>
        <v>2</v>
      </c>
      <c r="DV17" s="57">
        <f t="shared" si="0"/>
        <v>7</v>
      </c>
    </row>
    <row r="18" spans="1:126" ht="60" x14ac:dyDescent="0.25">
      <c r="A18" s="44">
        <v>48</v>
      </c>
      <c r="B18" s="10" t="s">
        <v>151</v>
      </c>
      <c r="C18" s="10" t="s">
        <v>196</v>
      </c>
      <c r="D18" s="37">
        <f>IF(E18&gt;1,0,IF(F18/G18&lt;$G$8/100,0,IF(F18/G18&gt;$F$8/100,3,$D$8*(F18/G18-$G$8/100)/(($F$8-$G$8)/100))))</f>
        <v>3</v>
      </c>
      <c r="E18" s="19">
        <f>IF(G18=0,0,F18/G18)</f>
        <v>1</v>
      </c>
      <c r="F18" s="37">
        <v>33612.370000000003</v>
      </c>
      <c r="G18" s="37">
        <v>33612.370000000003</v>
      </c>
      <c r="H18" s="37">
        <f>IF(J18/K18&lt;$K$8/100,0,IF(J18/K18&gt;$J$8/100,3,$H$8*(J18/K18-$K$8/100)/(($J$8-$K$8)/100)))</f>
        <v>3</v>
      </c>
      <c r="I18" s="14">
        <f>IF(K18=0,0,J18/K18)</f>
        <v>1</v>
      </c>
      <c r="J18" s="37">
        <v>33612.370000000003</v>
      </c>
      <c r="K18" s="37">
        <v>33612.370000000003</v>
      </c>
      <c r="L18" s="37">
        <f>IF(N18/O18&lt;$O$8/100,0,IF(N18/O18&gt;$N$8/100,3,$L$8*(N18/O18-$O$8/100)/(($N$8-$O$8)/100)))</f>
        <v>3</v>
      </c>
      <c r="M18" s="14">
        <f>IF(O18=0,0,N18/O18)</f>
        <v>1</v>
      </c>
      <c r="N18" s="31">
        <f>F18</f>
        <v>33612.370000000003</v>
      </c>
      <c r="O18" s="37">
        <v>33612.370000000003</v>
      </c>
      <c r="P18" s="37">
        <f>IF(R18/S18&lt;$S$8/100,0,IF(R18/S18&gt;$R$8/100,3,$P$8*(R18/S18-$S$8/100)/(($R$8-$S$8)/100)))</f>
        <v>3</v>
      </c>
      <c r="Q18" s="14">
        <f>IF(S18=0,0,R18/S18)</f>
        <v>1</v>
      </c>
      <c r="R18" s="37">
        <f>J18</f>
        <v>33612.370000000003</v>
      </c>
      <c r="S18" s="31">
        <f>K18</f>
        <v>33612.370000000003</v>
      </c>
      <c r="T18" s="37">
        <f>IF(V18=0,3,IF(U18&lt;0.01,3,IF(U18&gt;0.05,0,U18/(0.05-0.01)*3)))</f>
        <v>3</v>
      </c>
      <c r="U18" s="14">
        <f>IF(AA18=0,0,(V18-W18-X18-Y18-Z18)/AA18)</f>
        <v>-0.17619392782997431</v>
      </c>
      <c r="V18" s="37">
        <v>0</v>
      </c>
      <c r="W18" s="37">
        <v>0</v>
      </c>
      <c r="X18" s="37">
        <v>9448454</v>
      </c>
      <c r="Y18" s="37">
        <v>9448454</v>
      </c>
      <c r="Z18" s="37">
        <v>0</v>
      </c>
      <c r="AA18" s="37">
        <v>107250620</v>
      </c>
      <c r="AB18" s="37">
        <f>IF(AE18=0,3,IF(AD18/AE18&lt;$AE$8/100,3,IF(AD18/AE18&gt;$AD$8/100,0,3)))</f>
        <v>3</v>
      </c>
      <c r="AC18" s="19">
        <f>IF(AE18=0,0,AD18/AE18)</f>
        <v>0</v>
      </c>
      <c r="AD18" s="37">
        <v>0</v>
      </c>
      <c r="AE18" s="37">
        <v>4616710</v>
      </c>
      <c r="AF18" s="37">
        <f>IF(AG18&gt;3,IF(AG18&lt;8,1,0),0)</f>
        <v>1</v>
      </c>
      <c r="AG18" s="15">
        <f>AH18+4-AI18</f>
        <v>4</v>
      </c>
      <c r="AH18" s="15">
        <v>5</v>
      </c>
      <c r="AI18" s="15">
        <v>5</v>
      </c>
      <c r="AJ18" s="37"/>
      <c r="AK18" s="15"/>
      <c r="AL18" s="37"/>
      <c r="AM18" s="37"/>
      <c r="AN18" s="37"/>
      <c r="AO18" s="37"/>
      <c r="AP18" s="37">
        <v>0</v>
      </c>
      <c r="AQ18" s="37">
        <v>0</v>
      </c>
      <c r="AR18" s="37">
        <f>IF(AS18&lt;0.3,0,IF(AS18&gt;0.7,2,2*AS18/0.7))</f>
        <v>0</v>
      </c>
      <c r="AS18" s="14">
        <f>AT18/(AT18+AU18)</f>
        <v>3.1330205061334869E-4</v>
      </c>
      <c r="AT18" s="31">
        <f>F18</f>
        <v>33612.370000000003</v>
      </c>
      <c r="AU18" s="37">
        <f>AA18</f>
        <v>107250620</v>
      </c>
      <c r="AV18" s="37">
        <f>IF(AW18/1&lt;$AY$8/100,0,IF(AW18/1&gt;$AX$8/100,$AV$8,($AX$8-$AY$8)*AW18))</f>
        <v>2</v>
      </c>
      <c r="AW18" s="14">
        <f>AX18/AY18-1</f>
        <v>2.5530670923140351</v>
      </c>
      <c r="AX18" s="31">
        <f>AT18</f>
        <v>33612.370000000003</v>
      </c>
      <c r="AY18" s="37">
        <v>9460.1</v>
      </c>
      <c r="AZ18" s="37">
        <v>2</v>
      </c>
      <c r="BA18" s="37">
        <f>AX18</f>
        <v>33612.370000000003</v>
      </c>
      <c r="BB18" s="37">
        <v>0</v>
      </c>
      <c r="BC18" s="37">
        <f>IF(BD18&lt;$BE$8/100,1,0)</f>
        <v>1</v>
      </c>
      <c r="BD18" s="14">
        <f>IF(BF18=0,0,BE18/BF18)</f>
        <v>0</v>
      </c>
      <c r="BE18" s="37">
        <v>0</v>
      </c>
      <c r="BF18" s="37">
        <v>50425.21</v>
      </c>
      <c r="BG18" s="37">
        <f>IF(BH18=0,1,IF(BH18/BI18&lt;0.01,1,0))</f>
        <v>1</v>
      </c>
      <c r="BH18" s="37">
        <v>0</v>
      </c>
      <c r="BI18" s="37">
        <v>317654481.26999998</v>
      </c>
      <c r="BJ18" s="37">
        <f>IF(BK18&lt;0.001,$BJ$8,0)</f>
        <v>4</v>
      </c>
      <c r="BK18" s="14">
        <f>BL18/(BM18+BN18+BO18)</f>
        <v>0</v>
      </c>
      <c r="BL18" s="37">
        <v>0</v>
      </c>
      <c r="BM18" s="37">
        <v>61111474.060000002</v>
      </c>
      <c r="BN18" s="37">
        <v>0</v>
      </c>
      <c r="BO18" s="37">
        <v>6535083.8600000003</v>
      </c>
      <c r="BP18" s="37">
        <f>IF(BQ18&lt;0.95,0,IF(BQ18&lt;1.05,2,0))</f>
        <v>0</v>
      </c>
      <c r="BQ18" s="14">
        <f>(BR18/BS18/BT18)/BU18</f>
        <v>1.2697550372833908</v>
      </c>
      <c r="BR18" s="37">
        <v>36969900</v>
      </c>
      <c r="BS18" s="37">
        <v>45.7</v>
      </c>
      <c r="BT18" s="37">
        <v>12</v>
      </c>
      <c r="BU18" s="37">
        <v>53092.22</v>
      </c>
      <c r="BV18" s="37">
        <f>IF(BW18&lt;0.7,0,IF(BW18&lt;0.8,2,0))</f>
        <v>0</v>
      </c>
      <c r="BW18" s="14">
        <f>BX18/BY18</f>
        <v>0.65909219312056855</v>
      </c>
      <c r="BX18" s="37">
        <v>70710200</v>
      </c>
      <c r="BY18" s="31">
        <f>AT18+AU18</f>
        <v>107284232.37</v>
      </c>
      <c r="BZ18" s="37">
        <f>IF((CB18+CC18)/CD18&lt;0.6,0,2)</f>
        <v>2</v>
      </c>
      <c r="CA18" s="17">
        <f>(CB18+CC18)/CD18</f>
        <v>1.6666666666666667</v>
      </c>
      <c r="CB18" s="37">
        <v>3</v>
      </c>
      <c r="CC18" s="37">
        <v>2</v>
      </c>
      <c r="CD18" s="37">
        <v>3</v>
      </c>
      <c r="CE18" s="37">
        <f>IF(CG18/CH18&lt;$CG$8/100,0,IF(CG18/CH18&gt;$CH$8/100,3,$CE$8*(CG18/CH18-$CE$8/100)/(($CG$8-$CH$8)/100)))</f>
        <v>3</v>
      </c>
      <c r="CF18" s="14">
        <f>CG18/CH18</f>
        <v>1</v>
      </c>
      <c r="CG18" s="37">
        <v>2</v>
      </c>
      <c r="CH18" s="37">
        <v>2</v>
      </c>
      <c r="CI18" s="37">
        <f>IF(CJ18&gt;0,0,5)</f>
        <v>5</v>
      </c>
      <c r="CJ18" s="37">
        <v>0</v>
      </c>
      <c r="CK18" s="37">
        <f>IF(CL18/CM18&lt;$CL$8/100,0,IF(CL18/CM18&gt;$CM$8/100,$CK$8,$CK$8*(CL18/CM18-$CK$8/100)/(($CL$8-$CM$8)/100)))</f>
        <v>2</v>
      </c>
      <c r="CL18" s="37">
        <v>43</v>
      </c>
      <c r="CM18" s="37">
        <v>43</v>
      </c>
      <c r="CN18" s="37">
        <f>IF(CO18&gt;0,0,3)</f>
        <v>3</v>
      </c>
      <c r="CO18" s="37">
        <v>0</v>
      </c>
      <c r="CP18" s="37">
        <f>IF(CQ18&gt;0,0,3)</f>
        <v>3</v>
      </c>
      <c r="CQ18" s="37">
        <v>0</v>
      </c>
      <c r="CR18" s="37">
        <f>IF(CT18/CS18&lt;0.95,0,5*(CS18/CT18))</f>
        <v>5</v>
      </c>
      <c r="CS18" s="37">
        <v>4</v>
      </c>
      <c r="CT18" s="37">
        <v>4</v>
      </c>
      <c r="CU18" s="37">
        <f>IF(CW18/CV18&lt;0.95,0,5*(CV18/CW18))</f>
        <v>5</v>
      </c>
      <c r="CV18" s="37">
        <v>6</v>
      </c>
      <c r="CW18" s="37">
        <v>6</v>
      </c>
      <c r="CX18" s="37">
        <f>IF(CY18&gt;0,0,4)</f>
        <v>4</v>
      </c>
      <c r="CY18" s="37">
        <v>0</v>
      </c>
      <c r="CZ18" s="37">
        <v>53.3</v>
      </c>
      <c r="DA18" s="37">
        <f>IF(DC18/DD18&gt;1,0,IF(DC18/DD18&lt;$DD$8/100,0,IF(DC18/DD18&gt;$DC$8/100,$DA$8,$DA$8*(DC18/DD18-$DD$8/100)/(($DC$8-$DD$8)/100))))</f>
        <v>4</v>
      </c>
      <c r="DB18" s="14">
        <f>DC18/DD18</f>
        <v>1</v>
      </c>
      <c r="DC18" s="38">
        <v>107284.23</v>
      </c>
      <c r="DD18" s="38">
        <v>107284.23</v>
      </c>
      <c r="DE18" s="37">
        <f>IF(DF18&gt;0.01,0,3)</f>
        <v>3</v>
      </c>
      <c r="DF18" s="14">
        <f>IF(DH18=0,0,DG18/DH18)</f>
        <v>0</v>
      </c>
      <c r="DG18" s="38">
        <v>0</v>
      </c>
      <c r="DH18" s="38">
        <v>11186.73</v>
      </c>
      <c r="DI18" s="37">
        <f>IF(DJ18&gt;0,0,3)</f>
        <v>3</v>
      </c>
      <c r="DJ18" s="37">
        <v>0</v>
      </c>
      <c r="DK18" s="37">
        <v>0</v>
      </c>
      <c r="DL18" s="37">
        <f>IF(DM18&lt;0.9,0,5*DM18)</f>
        <v>5</v>
      </c>
      <c r="DM18" s="16">
        <f>DN18/DO18</f>
        <v>1</v>
      </c>
      <c r="DN18" s="59">
        <v>38</v>
      </c>
      <c r="DO18" s="59">
        <v>38</v>
      </c>
      <c r="DP18" s="37">
        <f>IF(DR18/DS18&lt;$DS$8/100,0,IF(DR18/DS18&gt;$DR$8/100,$DP$8,$DP$8*(DR18/DS18-$DS$8/100)/(($DR$8-$DS$8)/100)))</f>
        <v>4</v>
      </c>
      <c r="DQ18" s="14">
        <f>DR18/DS18</f>
        <v>1</v>
      </c>
      <c r="DR18" s="59">
        <v>86</v>
      </c>
      <c r="DS18" s="59">
        <v>86</v>
      </c>
      <c r="DT18" s="22">
        <f>D18+H18+L18+P18+T18+AB18+AF18+AJ18+AN18+AR18+AV18+AZ18+BC18+BG18+BJ18+BP18+BV18+BZ18+CE18+CI18+CK18+CN18+CP18+CR18+CU18+CX18+DA18+DE18+DI18+DL18+DP18</f>
        <v>80</v>
      </c>
      <c r="DU18" s="57">
        <f>IF(DT18&gt;70,IF(DT18&gt;85,1,2),3)</f>
        <v>2</v>
      </c>
      <c r="DV18" s="57">
        <f t="shared" si="0"/>
        <v>7</v>
      </c>
    </row>
    <row r="19" spans="1:126" ht="60" x14ac:dyDescent="0.25">
      <c r="A19" s="44">
        <v>58</v>
      </c>
      <c r="B19" s="10" t="s">
        <v>151</v>
      </c>
      <c r="C19" s="10" t="s">
        <v>206</v>
      </c>
      <c r="D19" s="37">
        <f>IF(E19&gt;1,0,IF(F19/G19&lt;$G$8/100,0,IF(F19/G19&gt;$F$8/100,3,$D$8*(F19/G19-$G$8/100)/(($F$8-$G$8)/100))))</f>
        <v>3</v>
      </c>
      <c r="E19" s="19">
        <f>IF(G19=0,0,F19/G19)</f>
        <v>0.99999922402421038</v>
      </c>
      <c r="F19" s="37">
        <v>206191.84</v>
      </c>
      <c r="G19" s="37">
        <v>206192</v>
      </c>
      <c r="H19" s="37">
        <f>IF(J19/K19&lt;$K$8/100,0,IF(J19/K19&gt;$J$8/100,3,$H$8*(J19/K19-$K$8/100)/(($J$8-$K$8)/100)))</f>
        <v>3</v>
      </c>
      <c r="I19" s="14">
        <f>IF(K19=0,0,J19/K19)</f>
        <v>0.99999922402421038</v>
      </c>
      <c r="J19" s="37">
        <v>206191.84</v>
      </c>
      <c r="K19" s="37">
        <v>206192</v>
      </c>
      <c r="L19" s="37"/>
      <c r="M19" s="14">
        <f>IF(O19=0,0,N19/O19)</f>
        <v>0</v>
      </c>
      <c r="N19" s="31">
        <f>F19</f>
        <v>206191.84</v>
      </c>
      <c r="O19" s="37">
        <v>0</v>
      </c>
      <c r="P19" s="37">
        <f>IF(R19/S19&lt;$S$8/100,0,IF(R19/S19&gt;$R$8/100,3,$P$8*(R19/S19-$S$8/100)/(($R$8-$S$8)/100)))</f>
        <v>3</v>
      </c>
      <c r="Q19" s="14">
        <f>IF(S19=0,0,R19/S19)</f>
        <v>0.99999922402421038</v>
      </c>
      <c r="R19" s="37">
        <f>J19</f>
        <v>206191.84</v>
      </c>
      <c r="S19" s="31">
        <f>K19</f>
        <v>206192</v>
      </c>
      <c r="T19" s="37">
        <f>IF(V19=0,3,IF(U19&lt;0.01,3,IF(U19&gt;0.05,0,U19/(0.05-0.01)*3)))</f>
        <v>3</v>
      </c>
      <c r="U19" s="14">
        <f>IF(AA19=0,0,(V19-W19-X19-Y19-Z19)/AA19)</f>
        <v>-6.183749218084867E-2</v>
      </c>
      <c r="V19" s="37">
        <v>151049.5</v>
      </c>
      <c r="W19" s="37">
        <v>140233.92000000001</v>
      </c>
      <c r="X19" s="37">
        <v>2957650</v>
      </c>
      <c r="Y19" s="37">
        <v>2957650</v>
      </c>
      <c r="Z19" s="37">
        <v>0</v>
      </c>
      <c r="AA19" s="37">
        <v>95483891.920000002</v>
      </c>
      <c r="AB19" s="37">
        <f>IF(AE19=0,3,IF(AD19/AE19&lt;$AE$8/100,3,IF(AD19/AE19&gt;$AD$8/100,0,3)))</f>
        <v>3</v>
      </c>
      <c r="AC19" s="19">
        <f>IF(AE19=0,0,AD19/AE19)</f>
        <v>0</v>
      </c>
      <c r="AD19" s="37">
        <v>0</v>
      </c>
      <c r="AE19" s="37">
        <v>0</v>
      </c>
      <c r="AF19" s="37">
        <f>IF(AG19&gt;3,IF(AG19&lt;8,1,0),0)</f>
        <v>1</v>
      </c>
      <c r="AG19" s="15">
        <f>AH19+4-AI19</f>
        <v>4</v>
      </c>
      <c r="AH19" s="15">
        <v>11</v>
      </c>
      <c r="AI19" s="15">
        <v>11</v>
      </c>
      <c r="AJ19" s="37"/>
      <c r="AK19" s="15"/>
      <c r="AL19" s="37"/>
      <c r="AM19" s="37"/>
      <c r="AN19" s="37"/>
      <c r="AO19" s="37"/>
      <c r="AP19" s="37">
        <v>0</v>
      </c>
      <c r="AQ19" s="37">
        <v>0</v>
      </c>
      <c r="AR19" s="37">
        <f>IF(AS19&lt;0.3,0,IF(AS19&gt;0.7,2,2*AS19/0.7))</f>
        <v>0</v>
      </c>
      <c r="AS19" s="14">
        <f>AT19/(AT19+AU19)</f>
        <v>2.1547879560556045E-3</v>
      </c>
      <c r="AT19" s="31">
        <f>F19</f>
        <v>206191.84</v>
      </c>
      <c r="AU19" s="37">
        <f>AA19</f>
        <v>95483891.920000002</v>
      </c>
      <c r="AV19" s="37">
        <f>IF(AW19/1&lt;$AY$8/100,0,IF(AW19/1&gt;$AX$8/100,$AV$8,($AX$8-$AY$8)*AW19))</f>
        <v>2</v>
      </c>
      <c r="AW19" s="14">
        <f>AX19/AY19-1</f>
        <v>90.780323870060272</v>
      </c>
      <c r="AX19" s="31">
        <f>AT19</f>
        <v>206191.84</v>
      </c>
      <c r="AY19" s="37">
        <v>2246.58</v>
      </c>
      <c r="AZ19" s="37">
        <v>2</v>
      </c>
      <c r="BA19" s="37">
        <f>AX19</f>
        <v>206191.84</v>
      </c>
      <c r="BB19" s="37">
        <v>0</v>
      </c>
      <c r="BC19" s="37">
        <f>IF(BD19&lt;$BE$8/100,1,0)</f>
        <v>1</v>
      </c>
      <c r="BD19" s="14">
        <f>IF(BF19=0,0,BE19/BF19)</f>
        <v>0</v>
      </c>
      <c r="BE19" s="37">
        <v>0</v>
      </c>
      <c r="BF19" s="37">
        <v>178871.19</v>
      </c>
      <c r="BG19" s="37">
        <f>IF(BH19=0,1,IF(BH19/BI19&lt;0.01,1,0))</f>
        <v>1</v>
      </c>
      <c r="BH19" s="37">
        <v>0</v>
      </c>
      <c r="BI19" s="37">
        <v>311131494.60000002</v>
      </c>
      <c r="BJ19" s="37">
        <f>IF(BK19&lt;0.001,$BJ$8,0)</f>
        <v>4</v>
      </c>
      <c r="BK19" s="14">
        <f>BL19/(BM19+BN19+BO19)</f>
        <v>0</v>
      </c>
      <c r="BL19" s="37">
        <v>0</v>
      </c>
      <c r="BM19" s="37">
        <v>6422954.4500000002</v>
      </c>
      <c r="BN19" s="37">
        <v>0</v>
      </c>
      <c r="BO19" s="37">
        <v>6021314.8399999999</v>
      </c>
      <c r="BP19" s="37">
        <f>IF(BQ19&lt;0.95,0,IF(BQ19&lt;1.05,2,0))</f>
        <v>2</v>
      </c>
      <c r="BQ19" s="14">
        <f>(BR19/BS19/BT19)/BU19</f>
        <v>0.97713717428773927</v>
      </c>
      <c r="BR19" s="37">
        <v>40651900</v>
      </c>
      <c r="BS19" s="37">
        <v>65.3</v>
      </c>
      <c r="BT19" s="37">
        <v>12</v>
      </c>
      <c r="BU19" s="37">
        <v>53092.22</v>
      </c>
      <c r="BV19" s="37">
        <f>IF(BW19&lt;0.7,0,IF(BW19&lt;0.8,2,0))</f>
        <v>0</v>
      </c>
      <c r="BW19" s="14">
        <f>BX19/BY19</f>
        <v>0.81209668699740301</v>
      </c>
      <c r="BX19" s="37">
        <v>77709600</v>
      </c>
      <c r="BY19" s="31">
        <f>AT19+AU19</f>
        <v>95690083.760000005</v>
      </c>
      <c r="BZ19" s="37">
        <f>IF((CB19+CC19)/CD19&lt;0.6,0,2)</f>
        <v>2</v>
      </c>
      <c r="CA19" s="17">
        <f>(CB19+CC19)/CD19</f>
        <v>2</v>
      </c>
      <c r="CB19" s="37">
        <v>3</v>
      </c>
      <c r="CC19" s="37">
        <v>3</v>
      </c>
      <c r="CD19" s="37">
        <v>3</v>
      </c>
      <c r="CE19" s="37">
        <f>IF(CG19/CH19&lt;$CG$8/100,0,IF(CG19/CH19&gt;$CH$8/100,3,$CE$8*(CG19/CH19-$CE$8/100)/(($CG$8-$CH$8)/100)))</f>
        <v>3</v>
      </c>
      <c r="CF19" s="14">
        <f>CG19/CH19</f>
        <v>1</v>
      </c>
      <c r="CG19" s="37">
        <v>3</v>
      </c>
      <c r="CH19" s="37">
        <v>3</v>
      </c>
      <c r="CI19" s="37">
        <f>IF(CJ19&gt;0,0,5)</f>
        <v>5</v>
      </c>
      <c r="CJ19" s="37">
        <v>0</v>
      </c>
      <c r="CK19" s="37">
        <f>IF(CL19/CM19&lt;$CL$8/100,0,IF(CL19/CM19&gt;$CM$8/100,$CK$8,$CK$8*(CL19/CM19-$CK$8/100)/(($CL$8-$CM$8)/100)))</f>
        <v>2</v>
      </c>
      <c r="CL19" s="37">
        <v>34</v>
      </c>
      <c r="CM19" s="37">
        <v>34</v>
      </c>
      <c r="CN19" s="37">
        <f>IF(CO19&gt;0,0,3)</f>
        <v>3</v>
      </c>
      <c r="CO19" s="37">
        <v>0</v>
      </c>
      <c r="CP19" s="37">
        <f>IF(CQ19&gt;0,0,3)</f>
        <v>3</v>
      </c>
      <c r="CQ19" s="37">
        <v>0</v>
      </c>
      <c r="CR19" s="37">
        <f>IF(CT19/CS19&lt;0.95,0,5*(CS19/CT19))</f>
        <v>5</v>
      </c>
      <c r="CS19" s="37">
        <v>4</v>
      </c>
      <c r="CT19" s="37">
        <v>4</v>
      </c>
      <c r="CU19" s="37">
        <f>IF(CW19/CV19&lt;0.95,0,5*(CV19/CW19))</f>
        <v>5</v>
      </c>
      <c r="CV19" s="37">
        <v>6</v>
      </c>
      <c r="CW19" s="37">
        <v>6</v>
      </c>
      <c r="CX19" s="37">
        <f>IF(CY19&gt;0,0,4)</f>
        <v>4</v>
      </c>
      <c r="CY19" s="37">
        <v>0</v>
      </c>
      <c r="CZ19" s="37">
        <v>19.329999999999998</v>
      </c>
      <c r="DA19" s="37">
        <f>IF(DC19/DD19&gt;1,0,IF(DC19/DD19&lt;$DD$8/100,0,IF(DC19/DD19&gt;$DC$8/100,$DA$8,$DA$8*(DC19/DD19-$DD$8/100)/(($DC$8-$DD$8)/100))))</f>
        <v>4</v>
      </c>
      <c r="DB19" s="14">
        <f>DC19/DD19</f>
        <v>0.99842146646757945</v>
      </c>
      <c r="DC19" s="38">
        <v>95539.03</v>
      </c>
      <c r="DD19" s="38">
        <v>95690.08</v>
      </c>
      <c r="DE19" s="37">
        <f>IF(DF19&gt;0.01,0,3)</f>
        <v>3</v>
      </c>
      <c r="DF19" s="14">
        <f>IF(DH19=0,0,DG19/DH19)</f>
        <v>0</v>
      </c>
      <c r="DG19" s="38">
        <v>0</v>
      </c>
      <c r="DH19" s="38">
        <v>95539.03</v>
      </c>
      <c r="DI19" s="37">
        <f>IF(DJ19&gt;0,0,3)</f>
        <v>3</v>
      </c>
      <c r="DJ19" s="37">
        <v>0</v>
      </c>
      <c r="DK19" s="37">
        <v>0</v>
      </c>
      <c r="DL19" s="37">
        <f>IF(DM19&lt;0.9,0,5*DM19)</f>
        <v>5</v>
      </c>
      <c r="DM19" s="16">
        <f>DN19/DO19</f>
        <v>1</v>
      </c>
      <c r="DN19" s="59">
        <v>29</v>
      </c>
      <c r="DO19" s="59">
        <v>29</v>
      </c>
      <c r="DP19" s="37">
        <f>IF(DR19/DS19&lt;$DS$8/100,0,IF(DR19/DS19&gt;$DR$8/100,$DP$8,$DP$8*(DR19/DS19-$DS$8/100)/(($DR$8-$DS$8)/100)))</f>
        <v>4</v>
      </c>
      <c r="DQ19" s="14">
        <f>DR19/DS19</f>
        <v>1</v>
      </c>
      <c r="DR19" s="59">
        <v>126</v>
      </c>
      <c r="DS19" s="59">
        <v>126</v>
      </c>
      <c r="DT19" s="22">
        <f>D19+H19+L19+P19+T19+AB19+AF19+AJ19+AN19+AR19+AV19+AZ19+BC19+BG19+BJ19+BP19+BV19+BZ19+CE19+CI19+CK19+CN19+CP19+CR19+CU19+CX19+DA19+DE19+DI19+DL19+DP19</f>
        <v>79</v>
      </c>
      <c r="DU19" s="57">
        <f>IF(DT19&gt;70,IF(DT19&gt;85,1,2),3)</f>
        <v>2</v>
      </c>
      <c r="DV19" s="57">
        <f t="shared" si="0"/>
        <v>10</v>
      </c>
    </row>
    <row r="20" spans="1:126" ht="60" x14ac:dyDescent="0.25">
      <c r="A20" s="44">
        <v>68</v>
      </c>
      <c r="B20" s="10" t="s">
        <v>148</v>
      </c>
      <c r="C20" s="10" t="s">
        <v>216</v>
      </c>
      <c r="D20" s="37">
        <f>IF(E20&gt;1,0,IF(F20/G20&lt;$G$8/100,0,IF(F20/G20&gt;$F$8/100,3,$D$8*(F20/G20-$G$8/100)/(($F$8-$G$8)/100))))</f>
        <v>3</v>
      </c>
      <c r="E20" s="19">
        <f>IF(G20=0,0,F20/G20)</f>
        <v>1</v>
      </c>
      <c r="F20" s="34">
        <v>22082739.760000002</v>
      </c>
      <c r="G20" s="34">
        <v>22082739.760000002</v>
      </c>
      <c r="H20" s="37">
        <f>IF(J20/K20&lt;$K$8/100,0,IF(J20/K20&gt;$J$8/100,3,$H$8*(J20/K20-$K$8/100)/(($J$8-$K$8)/100)))</f>
        <v>3</v>
      </c>
      <c r="I20" s="14">
        <f>IF(K20=0,0,J20/K20)</f>
        <v>0.99885544897594136</v>
      </c>
      <c r="J20" s="34">
        <v>22336405.550000001</v>
      </c>
      <c r="K20" s="34">
        <v>22362000</v>
      </c>
      <c r="L20" s="37">
        <f>IF(N20/O20&lt;$O$8/100,0,IF(N20/O20&gt;$N$8/100,3,$L$8*(N20/O20-$O$8/100)/(($N$8-$O$8)/100)))</f>
        <v>3</v>
      </c>
      <c r="M20" s="14">
        <f>IF(O20=0,0,N20/O20)</f>
        <v>1.2481483439216841</v>
      </c>
      <c r="N20" s="31">
        <f>F20</f>
        <v>22082739.760000002</v>
      </c>
      <c r="O20" s="34">
        <v>17692400</v>
      </c>
      <c r="P20" s="37">
        <f>IF(R20/S20&lt;$S$8/100,0,IF(R20/S20&gt;$R$8/100,3,$P$8*(R20/S20-$S$8/100)/(($R$8-$S$8)/100)))</f>
        <v>3</v>
      </c>
      <c r="Q20" s="14">
        <f>IF(S20=0,0,R20/S20)</f>
        <v>0.99885544897594136</v>
      </c>
      <c r="R20" s="37">
        <f>J20</f>
        <v>22336405.550000001</v>
      </c>
      <c r="S20" s="31">
        <f>K20</f>
        <v>22362000</v>
      </c>
      <c r="T20" s="37">
        <f>IF(V20=0,3,IF(U20&lt;0.01,3,IF(U20&gt;0.05,0,U20/(0.05-0.01)*3)))</f>
        <v>3</v>
      </c>
      <c r="U20" s="14">
        <f>IF(AA20=0,0,(V20-W20-X20-Y20-Z20)/AA20)</f>
        <v>-9.2665827049837248E-3</v>
      </c>
      <c r="V20" s="34"/>
      <c r="W20" s="34"/>
      <c r="X20" s="34">
        <v>708187</v>
      </c>
      <c r="Y20" s="34">
        <v>708187</v>
      </c>
      <c r="Z20" s="37"/>
      <c r="AA20" s="34">
        <v>152847500</v>
      </c>
      <c r="AB20" s="37">
        <f>IF(AE20=0,3,IF(AD20/AE20&lt;$AE$8/100,3,IF(AD20/AE20&gt;$AD$8/100,0,3)))</f>
        <v>3</v>
      </c>
      <c r="AC20" s="19">
        <f>IF(AE20=0,0,AD20/AE20)</f>
        <v>0</v>
      </c>
      <c r="AD20" s="37">
        <v>4242299.13</v>
      </c>
      <c r="AE20" s="37"/>
      <c r="AF20" s="37">
        <f>IF(AG20&gt;3,IF(AG20&lt;8,1,0),0)</f>
        <v>0</v>
      </c>
      <c r="AG20" s="15">
        <f>AH20+4-AI20</f>
        <v>32</v>
      </c>
      <c r="AH20" s="6">
        <v>43</v>
      </c>
      <c r="AI20" s="6">
        <v>15</v>
      </c>
      <c r="AJ20" s="37"/>
      <c r="AK20" s="15"/>
      <c r="AL20" s="37"/>
      <c r="AM20" s="37"/>
      <c r="AN20" s="37"/>
      <c r="AO20" s="37"/>
      <c r="AP20" s="37"/>
      <c r="AQ20" s="37"/>
      <c r="AR20" s="37">
        <f>IF(AS20&lt;0.3,0,IF(AS20&gt;0.7,2,2*AS20/0.7))</f>
        <v>0</v>
      </c>
      <c r="AS20" s="14">
        <f>AT20/(AT20+AU20)</f>
        <v>0.12623740635293806</v>
      </c>
      <c r="AT20" s="31">
        <f>F20</f>
        <v>22082739.760000002</v>
      </c>
      <c r="AU20" s="37">
        <f>AA20</f>
        <v>152847500</v>
      </c>
      <c r="AV20" s="37">
        <f>IF(AW20/1&lt;$AY$8/100,0,IF(AW20/1&gt;$AX$8/100,$AV$8,($AX$8-$AY$8)*AW20))</f>
        <v>2</v>
      </c>
      <c r="AW20" s="14">
        <f>AX20/AY20-1</f>
        <v>0.38179341642621933</v>
      </c>
      <c r="AX20" s="31">
        <f>AT20</f>
        <v>22082739.760000002</v>
      </c>
      <c r="AY20" s="37">
        <v>15981216.51</v>
      </c>
      <c r="AZ20" s="37">
        <v>2</v>
      </c>
      <c r="BA20" s="37">
        <f>AX20</f>
        <v>22082739.760000002</v>
      </c>
      <c r="BB20" s="37">
        <v>0</v>
      </c>
      <c r="BC20" s="37">
        <f>IF(BD20&lt;$BE$8/100,1,0)</f>
        <v>1</v>
      </c>
      <c r="BD20" s="14">
        <f>IF(BF20=0,0,BE20/BF20)</f>
        <v>0</v>
      </c>
      <c r="BE20" s="37"/>
      <c r="BF20" s="37">
        <v>4278878.1100000003</v>
      </c>
      <c r="BG20" s="37">
        <f>IF(BH20=0,1,IF(BH20/BI20&lt;0.01,1,0))</f>
        <v>1</v>
      </c>
      <c r="BH20" s="37"/>
      <c r="BI20" s="37">
        <v>464782973.24000001</v>
      </c>
      <c r="BJ20" s="37">
        <f>IF(BK20&lt;0.001,$BJ$8,0)</f>
        <v>4</v>
      </c>
      <c r="BK20" s="14">
        <f>BL20/(BM20+BN20+BO20)</f>
        <v>0</v>
      </c>
      <c r="BL20" s="37"/>
      <c r="BM20" s="37">
        <v>80646680.849999994</v>
      </c>
      <c r="BN20" s="37">
        <v>1898271.4</v>
      </c>
      <c r="BO20" s="37">
        <v>1427498.22</v>
      </c>
      <c r="BP20" s="37">
        <f>IF(BQ20&lt;0.95,0,IF(BQ20&lt;1.05,2,0))</f>
        <v>0</v>
      </c>
      <c r="BQ20" s="14">
        <f>(BR20/BS20/BT20)/BU20</f>
        <v>0.90183068395980548</v>
      </c>
      <c r="BR20" s="34">
        <v>44382100</v>
      </c>
      <c r="BS20" s="34">
        <v>43.9</v>
      </c>
      <c r="BT20" s="34">
        <v>12</v>
      </c>
      <c r="BU20" s="34">
        <v>93419.4</v>
      </c>
      <c r="BV20" s="37">
        <f>IF(BW20&lt;0.7,0,IF(BW20&lt;0.8,2,0))</f>
        <v>0</v>
      </c>
      <c r="BW20" s="14">
        <f>BX20/BY20</f>
        <v>0.87019888733273187</v>
      </c>
      <c r="BX20" s="34">
        <v>152224100</v>
      </c>
      <c r="BY20" s="31">
        <f>AT20+AU20</f>
        <v>174930239.75999999</v>
      </c>
      <c r="BZ20" s="37">
        <f>IF((CB20+CC20)/CD20&lt;0.6,0,2)</f>
        <v>2</v>
      </c>
      <c r="CA20" s="17">
        <f>(CB20+CC20)/CD20</f>
        <v>2</v>
      </c>
      <c r="CB20" s="34">
        <v>5</v>
      </c>
      <c r="CC20" s="34">
        <v>5</v>
      </c>
      <c r="CD20" s="34">
        <v>5</v>
      </c>
      <c r="CE20" s="37">
        <f>IF(CG20/CH20&lt;$CG$8/100,0,IF(CG20/CH20&gt;$CH$8/100,3,$CE$8*(CG20/CH20-$CE$8/100)/(($CG$8-$CH$8)/100)))</f>
        <v>3</v>
      </c>
      <c r="CF20" s="14">
        <f>CG20/CH20</f>
        <v>1</v>
      </c>
      <c r="CG20" s="34">
        <v>4</v>
      </c>
      <c r="CH20" s="34">
        <v>4</v>
      </c>
      <c r="CI20" s="37">
        <f>IF(CJ20&gt;0,0,5)</f>
        <v>5</v>
      </c>
      <c r="CJ20" s="37"/>
      <c r="CK20" s="37">
        <f>IF(CL20/CM20&lt;$CL$8/100,0,IF(CL20/CM20&gt;$CM$8/100,$CK$8,$CK$8*(CL20/CM20-$CK$8/100)/(($CL$8-$CM$8)/100)))</f>
        <v>2</v>
      </c>
      <c r="CL20" s="34">
        <v>32</v>
      </c>
      <c r="CM20" s="34">
        <v>32</v>
      </c>
      <c r="CN20" s="37">
        <f>IF(CO20&gt;0,0,3)</f>
        <v>3</v>
      </c>
      <c r="CO20" s="37"/>
      <c r="CP20" s="37">
        <f>IF(CQ20&gt;0,0,3)</f>
        <v>3</v>
      </c>
      <c r="CQ20" s="37"/>
      <c r="CR20" s="37">
        <f>IF(CT20/CS20&lt;0.95,0,5*(CS20/CT20))</f>
        <v>5</v>
      </c>
      <c r="CS20" s="34">
        <v>4</v>
      </c>
      <c r="CT20" s="37">
        <v>4</v>
      </c>
      <c r="CU20" s="37">
        <f>IF(CW20/CV20&lt;0.95,0,5*(CV20/CW20))</f>
        <v>5</v>
      </c>
      <c r="CV20" s="34">
        <v>6</v>
      </c>
      <c r="CW20" s="37">
        <v>6</v>
      </c>
      <c r="CX20" s="37">
        <f>IF(CY20&gt;0,0,4)</f>
        <v>4</v>
      </c>
      <c r="CY20" s="37">
        <v>0</v>
      </c>
      <c r="CZ20" s="37">
        <v>17.399999999999999</v>
      </c>
      <c r="DA20" s="37">
        <f>IF(DC20/DD20&gt;1,0,IF(DC20/DD20&lt;$DD$8/100,0,IF(DC20/DD20&gt;$DC$8/100,$DA$8,$DA$8*(DC20/DD20-$DD$8/100)/(($DC$8-$DD$8)/100))))</f>
        <v>4</v>
      </c>
      <c r="DB20" s="14">
        <f>DC20/DD20</f>
        <v>0.98591040605550784</v>
      </c>
      <c r="DC20" s="35">
        <v>298636.59999999998</v>
      </c>
      <c r="DD20" s="35">
        <v>302904.40000000002</v>
      </c>
      <c r="DE20" s="37">
        <f>IF(DF20&gt;0.01,0,3)</f>
        <v>3</v>
      </c>
      <c r="DF20" s="14">
        <f>IF(DH20=0,0,DG20/DH20)</f>
        <v>0</v>
      </c>
      <c r="DG20" s="37"/>
      <c r="DH20" s="37">
        <v>154355.5</v>
      </c>
      <c r="DI20" s="37">
        <f>IF(DJ20&gt;0,0,3)</f>
        <v>3</v>
      </c>
      <c r="DJ20" s="37"/>
      <c r="DK20" s="37"/>
      <c r="DL20" s="37">
        <f>IF(DM20&lt;0.9,0,5*DM20)</f>
        <v>5</v>
      </c>
      <c r="DM20" s="16">
        <f>DN20/DO20</f>
        <v>1</v>
      </c>
      <c r="DN20" s="34">
        <v>18</v>
      </c>
      <c r="DO20" s="34">
        <v>18</v>
      </c>
      <c r="DP20" s="37">
        <f>IF(DR20/DS20&lt;$DS$8/100,0,IF(DR20/DS20&gt;$DR$8/100,$DP$8,$DP$8*(DR20/DS20-$DS$8/100)/(($DR$8-$DS$8)/100)))</f>
        <v>4</v>
      </c>
      <c r="DQ20" s="14">
        <f>DR20/DS20</f>
        <v>1</v>
      </c>
      <c r="DR20" s="34">
        <v>168</v>
      </c>
      <c r="DS20" s="34">
        <v>168</v>
      </c>
      <c r="DT20" s="22">
        <f>D20+H20+L20+P20+T20+AB20+AF20+AJ20+AN20+AR20+AV20+AZ20+BC20+BG20+BJ20+BP20+BV20+BZ20+CE20+CI20+CK20+CN20+CP20+CR20+CU20+CX20+DA20+DE20+DI20+DL20+DP20</f>
        <v>79</v>
      </c>
      <c r="DU20" s="57">
        <f>IF(DT20&gt;70,IF(DT20&gt;85,1,2),3)</f>
        <v>2</v>
      </c>
      <c r="DV20" s="57">
        <f t="shared" si="0"/>
        <v>10</v>
      </c>
    </row>
    <row r="21" spans="1:126" ht="45" x14ac:dyDescent="0.25">
      <c r="A21" s="44">
        <v>13</v>
      </c>
      <c r="B21" s="10" t="s">
        <v>151</v>
      </c>
      <c r="C21" s="10" t="s">
        <v>162</v>
      </c>
      <c r="D21" s="37">
        <f>IF(E21&gt;1,0,IF(F21/G21&lt;$G$8/100,0,IF(F21/G21&gt;$F$8/100,3,$D$8*(F21/G21-$G$8/100)/(($F$8-$G$8)/100))))</f>
        <v>3</v>
      </c>
      <c r="E21" s="19">
        <f>IF(G21=0,0,F21/G21)</f>
        <v>1</v>
      </c>
      <c r="F21" s="37">
        <v>4930644.3499999996</v>
      </c>
      <c r="G21" s="37">
        <v>4930644.3499999996</v>
      </c>
      <c r="H21" s="37">
        <f>IF(J21/K21&lt;$K$8/100,0,IF(J21/K21&gt;$J$8/100,3,$H$8*(J21/K21-$K$8/100)/(($J$8-$K$8)/100)))</f>
        <v>3</v>
      </c>
      <c r="I21" s="14">
        <f>IF(K21=0,0,J21/K21)</f>
        <v>0.99999797416388403</v>
      </c>
      <c r="J21" s="37">
        <v>4936223.45</v>
      </c>
      <c r="K21" s="37">
        <v>4936233.45</v>
      </c>
      <c r="L21" s="37">
        <f>IF(N21/O21&lt;$O$8/100,0,IF(N21/O21&gt;$N$8/100,3,$L$8*(N21/O21-$O$8/100)/(($N$8-$O$8)/100)))</f>
        <v>3</v>
      </c>
      <c r="M21" s="14">
        <f>IF(O21=0,0,N21/O21)</f>
        <v>1</v>
      </c>
      <c r="N21" s="31">
        <f>F21</f>
        <v>4930644.3499999996</v>
      </c>
      <c r="O21" s="37">
        <v>4930644.3499999996</v>
      </c>
      <c r="P21" s="37">
        <f>IF(R21/S21&lt;$S$8/100,0,IF(R21/S21&gt;$R$8/100,3,$P$8*(R21/S21-$S$8/100)/(($R$8-$S$8)/100)))</f>
        <v>3</v>
      </c>
      <c r="Q21" s="14">
        <f>IF(S21=0,0,R21/S21)</f>
        <v>0.99999797416388403</v>
      </c>
      <c r="R21" s="37">
        <f>J21</f>
        <v>4936223.45</v>
      </c>
      <c r="S21" s="31">
        <f>K21</f>
        <v>4936233.45</v>
      </c>
      <c r="T21" s="37">
        <f>IF(V21=0,3,IF(U21&lt;0.01,3,IF(U21&gt;0.05,0,U21/(0.05-0.01)*3)))</f>
        <v>3</v>
      </c>
      <c r="U21" s="14">
        <f>IF(AA21=0,0,(V21-W21-X21-Y21-Z21)/AA21)</f>
        <v>-9.3804485132013116E-2</v>
      </c>
      <c r="V21" s="24" t="s">
        <v>222</v>
      </c>
      <c r="W21" s="37">
        <v>0</v>
      </c>
      <c r="X21" s="37">
        <v>3906000</v>
      </c>
      <c r="Y21" s="37">
        <v>3906000</v>
      </c>
      <c r="Z21" s="37"/>
      <c r="AA21" s="37">
        <v>83279600</v>
      </c>
      <c r="AB21" s="37">
        <f>IF(AE21=0,3,IF(AD21/AE21&lt;$AE$8/100,3,IF(AD21/AE21&gt;$AD$8/100,0,3)))</f>
        <v>3</v>
      </c>
      <c r="AC21" s="19">
        <f>IF(AE21=0,0,AD21/AE21)</f>
        <v>1.3634242649680631E-4</v>
      </c>
      <c r="AD21" s="37">
        <v>619.45000000000005</v>
      </c>
      <c r="AE21" s="37">
        <v>4543340</v>
      </c>
      <c r="AF21" s="37">
        <f>IF(AG21&gt;3,IF(AG21&lt;8,1,0),0)</f>
        <v>1</v>
      </c>
      <c r="AG21" s="15">
        <f>AH21+4-AI21</f>
        <v>5</v>
      </c>
      <c r="AH21" s="15">
        <v>5</v>
      </c>
      <c r="AI21" s="15">
        <v>4</v>
      </c>
      <c r="AJ21" s="37"/>
      <c r="AK21" s="15"/>
      <c r="AL21" s="37"/>
      <c r="AM21" s="37"/>
      <c r="AN21" s="37"/>
      <c r="AO21" s="37"/>
      <c r="AP21" s="37"/>
      <c r="AQ21" s="37"/>
      <c r="AR21" s="37">
        <f>IF(AS21&lt;0.3,0,IF(AS21&gt;0.7,2,2*AS21/0.7))</f>
        <v>0</v>
      </c>
      <c r="AS21" s="14">
        <f>AT21/(AT21+AU21)</f>
        <v>5.5896504837195819E-2</v>
      </c>
      <c r="AT21" s="31">
        <f>F21</f>
        <v>4930644.3499999996</v>
      </c>
      <c r="AU21" s="37">
        <f>AA21</f>
        <v>83279600</v>
      </c>
      <c r="AV21" s="37">
        <f>IF(AW21/1&lt;$AY$8/100,0,IF(AW21/1&gt;$AX$8/100,$AV$8,($AX$8-$AY$8)*AW21))</f>
        <v>0</v>
      </c>
      <c r="AW21" s="14">
        <f>AX21/AY21-1</f>
        <v>-0.14732713481625592</v>
      </c>
      <c r="AX21" s="31">
        <f>AT21</f>
        <v>4930644.3499999996</v>
      </c>
      <c r="AY21" s="37">
        <v>5782574.4800000004</v>
      </c>
      <c r="AZ21" s="37">
        <v>2</v>
      </c>
      <c r="BA21" s="37">
        <f>AX21</f>
        <v>4930644.3499999996</v>
      </c>
      <c r="BB21" s="37">
        <v>0</v>
      </c>
      <c r="BC21" s="37">
        <f>IF(BD21&lt;$BE$8/100,1,0)</f>
        <v>1</v>
      </c>
      <c r="BD21" s="14">
        <f>IF(BF21=0,0,BE21/BF21)</f>
        <v>0</v>
      </c>
      <c r="BE21" s="37">
        <v>0</v>
      </c>
      <c r="BF21" s="37">
        <v>2449676.33</v>
      </c>
      <c r="BG21" s="37">
        <f>IF(BH21=0,1,IF(BH21/BI21&lt;0.01,1,0))</f>
        <v>1</v>
      </c>
      <c r="BH21" s="37">
        <v>0</v>
      </c>
      <c r="BI21" s="37">
        <v>94503270.120000005</v>
      </c>
      <c r="BJ21" s="37">
        <f>IF(BK21&lt;0.001,$BJ$8,0)</f>
        <v>4</v>
      </c>
      <c r="BK21" s="14">
        <f>BL21/(BM21+BN21+BO21)</f>
        <v>0</v>
      </c>
      <c r="BL21" s="37">
        <v>0</v>
      </c>
      <c r="BM21" s="37">
        <v>85652271.730000004</v>
      </c>
      <c r="BN21" s="37">
        <v>0</v>
      </c>
      <c r="BO21" s="37">
        <v>12968755.09</v>
      </c>
      <c r="BP21" s="37">
        <f>IF(BQ21&lt;0.95,0,IF(BQ21&lt;1.05,2,0))</f>
        <v>2</v>
      </c>
      <c r="BQ21" s="14">
        <f>(BR21/BS21/BT21)/BU21</f>
        <v>0.98549558159546125</v>
      </c>
      <c r="BR21" s="37">
        <v>27791500</v>
      </c>
      <c r="BS21" s="37">
        <v>43.6</v>
      </c>
      <c r="BT21" s="37">
        <v>12</v>
      </c>
      <c r="BU21" s="30">
        <v>53900.1</v>
      </c>
      <c r="BV21" s="37">
        <f>IF(BW21&lt;0.7,0,IF(BW21&lt;0.8,2,0))</f>
        <v>0</v>
      </c>
      <c r="BW21" s="14">
        <f>BX21/BY21</f>
        <v>0.65215676494155417</v>
      </c>
      <c r="BX21" s="37">
        <v>57526907.590000004</v>
      </c>
      <c r="BY21" s="31">
        <f>AT21+AU21</f>
        <v>88210244.349999994</v>
      </c>
      <c r="BZ21" s="37">
        <f>IF((CB21+CC21)/CD21&lt;0.6,0,2)</f>
        <v>2</v>
      </c>
      <c r="CA21" s="17">
        <f>(CB21+CC21)/CD21</f>
        <v>2</v>
      </c>
      <c r="CB21" s="37">
        <v>2</v>
      </c>
      <c r="CC21" s="37">
        <v>2</v>
      </c>
      <c r="CD21" s="37">
        <v>2</v>
      </c>
      <c r="CE21" s="37">
        <f>IF(CG21/CH21&lt;$CG$8/100,0,IF(CG21/CH21&gt;$CH$8/100,3,$CE$8*(CG21/CH21-$CE$8/100)/(($CG$8-$CH$8)/100)))</f>
        <v>3</v>
      </c>
      <c r="CF21" s="14">
        <f>CG21/CH21</f>
        <v>1</v>
      </c>
      <c r="CG21" s="37">
        <v>5</v>
      </c>
      <c r="CH21" s="37">
        <v>5</v>
      </c>
      <c r="CI21" s="37">
        <f>IF(CJ21&gt;0,0,5)</f>
        <v>5</v>
      </c>
      <c r="CJ21" s="37">
        <v>0</v>
      </c>
      <c r="CK21" s="37">
        <f>IF(CL21/CM21&lt;$CL$8/100,0,IF(CL21/CM21&gt;$CM$8/100,$CK$8,$CK$8*(CL21/CM21-$CK$8/100)/(($CL$8-$CM$8)/100)))</f>
        <v>0</v>
      </c>
      <c r="CL21" s="18">
        <v>31</v>
      </c>
      <c r="CM21" s="18">
        <v>34</v>
      </c>
      <c r="CN21" s="37">
        <f>IF(CO21&gt;0,0,3)</f>
        <v>3</v>
      </c>
      <c r="CO21" s="37">
        <v>0</v>
      </c>
      <c r="CP21" s="37">
        <f>IF(CQ21&gt;0,0,3)</f>
        <v>3</v>
      </c>
      <c r="CQ21" s="37">
        <v>0</v>
      </c>
      <c r="CR21" s="37">
        <f>IF(CT21/CS21&lt;0.95,0,5*(CS21/CT21))</f>
        <v>5</v>
      </c>
      <c r="CS21" s="37">
        <v>4</v>
      </c>
      <c r="CT21" s="37">
        <v>4</v>
      </c>
      <c r="CU21" s="37">
        <f>IF(CW21/CV21&lt;0.95,0,5*(CV21/CW21))</f>
        <v>5</v>
      </c>
      <c r="CV21" s="37">
        <v>6</v>
      </c>
      <c r="CW21" s="37">
        <v>6</v>
      </c>
      <c r="CX21" s="37">
        <f>IF(CY21&gt;0,0,4)</f>
        <v>4</v>
      </c>
      <c r="CY21" s="37">
        <v>0</v>
      </c>
      <c r="CZ21" s="37">
        <v>43</v>
      </c>
      <c r="DA21" s="37">
        <f>IF(DC21/DD21&gt;1,0,IF(DC21/DD21&lt;$DD$8/100,0,IF(DC21/DD21&gt;$DC$8/100,$DA$8,$DA$8*(DC21/DD21-$DD$8/100)/(($DC$8-$DD$8)/100))))</f>
        <v>4</v>
      </c>
      <c r="DB21" s="14">
        <f>DC21/DD21</f>
        <v>1</v>
      </c>
      <c r="DC21" s="58">
        <v>88265.77</v>
      </c>
      <c r="DD21" s="58">
        <v>88265.77</v>
      </c>
      <c r="DE21" s="37">
        <f>IF(DF21&gt;0.01,0,3)</f>
        <v>3</v>
      </c>
      <c r="DF21" s="14">
        <f>IF(DH21=0,0,DG21/DH21)</f>
        <v>0</v>
      </c>
      <c r="DG21" s="37">
        <v>0</v>
      </c>
      <c r="DH21" s="37">
        <v>83279.600000000006</v>
      </c>
      <c r="DI21" s="37">
        <f>IF(DJ21&gt;0,0,3)</f>
        <v>3</v>
      </c>
      <c r="DJ21" s="37"/>
      <c r="DK21" s="37"/>
      <c r="DL21" s="37">
        <f>IF(DM21&lt;0.9,0,5*DM21)</f>
        <v>5</v>
      </c>
      <c r="DM21" s="16">
        <f>DN21/DO21</f>
        <v>1</v>
      </c>
      <c r="DN21" s="34">
        <v>9</v>
      </c>
      <c r="DO21" s="34">
        <v>9</v>
      </c>
      <c r="DP21" s="37">
        <f>IF(DR21/DS21&lt;$DS$8/100,0,IF(DR21/DS21&gt;$DR$8/100,$DP$8,$DP$8*(DR21/DS21-$DS$8/100)/(($DR$8-$DS$8)/100)))</f>
        <v>4</v>
      </c>
      <c r="DQ21" s="14">
        <f>DR21/DS21</f>
        <v>1</v>
      </c>
      <c r="DR21" s="34">
        <v>74</v>
      </c>
      <c r="DS21" s="34">
        <v>74</v>
      </c>
      <c r="DT21" s="22">
        <f>D21+H21+L21+P21+T21+AB21+AF21+AJ21+AN21+AR21+AV21+AZ21+BC21+BG21+BJ21+BP21+BV21+BZ21+CE21+CI21+CK21+CN21+CP21+CR21+CU21+CX21+DA21+DE21+DI21+DL21+DP21</f>
        <v>78</v>
      </c>
      <c r="DU21" s="57">
        <f>IF(DT21&gt;70,IF(DT21&gt;85,1,2),3)</f>
        <v>2</v>
      </c>
      <c r="DV21" s="57">
        <f t="shared" si="0"/>
        <v>12</v>
      </c>
    </row>
    <row r="22" spans="1:126" ht="60" x14ac:dyDescent="0.25">
      <c r="A22" s="44">
        <v>41</v>
      </c>
      <c r="B22" s="10" t="s">
        <v>151</v>
      </c>
      <c r="C22" s="10" t="s">
        <v>189</v>
      </c>
      <c r="D22" s="37">
        <f>IF(E22&gt;1,0,IF(F22/G22&lt;$G$8/100,0,IF(F22/G22&gt;$F$8/100,3,$D$8*(F22/G22-$G$8/100)/(($F$8-$G$8)/100))))</f>
        <v>3</v>
      </c>
      <c r="E22" s="19">
        <f>IF(G22=0,0,F22/G22)</f>
        <v>1</v>
      </c>
      <c r="F22" s="37">
        <v>4398.96</v>
      </c>
      <c r="G22" s="37">
        <v>4398.96</v>
      </c>
      <c r="H22" s="37">
        <f>IF(J22/K22&lt;$K$8/100,0,IF(J22/K22&gt;$J$8/100,3,$H$8*(J22/K22-$K$8/100)/(($J$8-$K$8)/100)))</f>
        <v>3</v>
      </c>
      <c r="I22" s="14">
        <f>IF(K22=0,0,J22/K22)</f>
        <v>1</v>
      </c>
      <c r="J22" s="37">
        <v>4398.96</v>
      </c>
      <c r="K22" s="37">
        <v>4398.96</v>
      </c>
      <c r="L22" s="37"/>
      <c r="M22" s="14">
        <f>IF(O22=0,0,N22/O22)</f>
        <v>0</v>
      </c>
      <c r="N22" s="31">
        <f>F22</f>
        <v>4398.96</v>
      </c>
      <c r="O22" s="37">
        <v>0</v>
      </c>
      <c r="P22" s="37">
        <f>IF(R22/S22&lt;$S$8/100,0,IF(R22/S22&gt;$R$8/100,3,$P$8*(R22/S22-$S$8/100)/(($R$8-$S$8)/100)))</f>
        <v>3</v>
      </c>
      <c r="Q22" s="14">
        <f>IF(S22=0,0,R22/S22)</f>
        <v>1</v>
      </c>
      <c r="R22" s="37">
        <f>J22</f>
        <v>4398.96</v>
      </c>
      <c r="S22" s="31">
        <f>K22</f>
        <v>4398.96</v>
      </c>
      <c r="T22" s="37">
        <f>IF(V22=0,3,IF(U22&lt;0.01,3,IF(U22&gt;0.05,0,U22/(0.05-0.01)*3)))</f>
        <v>3</v>
      </c>
      <c r="U22" s="14">
        <f>IF(AA22=0,0,(V22-W22-X22-Y22-Z22)/AA22)</f>
        <v>-8.3310901553435637E-2</v>
      </c>
      <c r="V22" s="37">
        <v>0</v>
      </c>
      <c r="W22" s="37">
        <v>0</v>
      </c>
      <c r="X22" s="37">
        <v>3119930.78</v>
      </c>
      <c r="Y22" s="37">
        <v>3119930.78</v>
      </c>
      <c r="Z22" s="37">
        <v>0</v>
      </c>
      <c r="AA22" s="37">
        <v>74898500</v>
      </c>
      <c r="AB22" s="37">
        <f>IF(AE22=0,3,IF(AD22/AE22&lt;$AE$8/100,3,IF(AD22/AE22&gt;$AD$8/100,0,3)))</f>
        <v>3</v>
      </c>
      <c r="AC22" s="19">
        <f>IF(AE22=0,0,AD22/AE22)</f>
        <v>0</v>
      </c>
      <c r="AD22" s="37">
        <v>0</v>
      </c>
      <c r="AE22" s="37">
        <v>0</v>
      </c>
      <c r="AF22" s="37">
        <f>IF(AG22&gt;3,IF(AG22&lt;8,1,0),0)</f>
        <v>0</v>
      </c>
      <c r="AG22" s="15">
        <f>AH22+4-AI22</f>
        <v>-8</v>
      </c>
      <c r="AH22" s="15">
        <v>5</v>
      </c>
      <c r="AI22" s="15">
        <v>17</v>
      </c>
      <c r="AJ22" s="37"/>
      <c r="AK22" s="15"/>
      <c r="AL22" s="37"/>
      <c r="AM22" s="37"/>
      <c r="AN22" s="37"/>
      <c r="AO22" s="37"/>
      <c r="AP22" s="37">
        <v>0</v>
      </c>
      <c r="AQ22" s="37">
        <v>0</v>
      </c>
      <c r="AR22" s="37">
        <f>IF(AS22&lt;0.3,0,IF(AS22&gt;0.7,2,2*AS22/0.7))</f>
        <v>0</v>
      </c>
      <c r="AS22" s="14">
        <f>AT22/(AT22+AU22)</f>
        <v>5.8728835079522809E-5</v>
      </c>
      <c r="AT22" s="31">
        <f>F22</f>
        <v>4398.96</v>
      </c>
      <c r="AU22" s="37">
        <f>AA22</f>
        <v>74898500</v>
      </c>
      <c r="AV22" s="37">
        <f>IF(AW22/1&lt;$AY$8/100,0,IF(AW22/1&gt;$AX$8/100,$AV$8,($AX$8-$AY$8)*AW22))</f>
        <v>0</v>
      </c>
      <c r="AW22" s="14">
        <f>AX22/AY22-1</f>
        <v>-0.67816734426018421</v>
      </c>
      <c r="AX22" s="31">
        <f>AT22</f>
        <v>4398.96</v>
      </c>
      <c r="AY22" s="37">
        <v>13668.47</v>
      </c>
      <c r="AZ22" s="37">
        <v>2</v>
      </c>
      <c r="BA22" s="37">
        <f>AX22</f>
        <v>4398.96</v>
      </c>
      <c r="BB22" s="37">
        <v>0</v>
      </c>
      <c r="BC22" s="37">
        <f>IF(BD22&lt;$BE$8/100,1,0)</f>
        <v>1</v>
      </c>
      <c r="BD22" s="14">
        <f>IF(BF22=0,0,BE22/BF22)</f>
        <v>0</v>
      </c>
      <c r="BE22" s="37">
        <v>0</v>
      </c>
      <c r="BF22" s="37">
        <v>0</v>
      </c>
      <c r="BG22" s="37">
        <f>IF(BH22=0,1,IF(BH22/BI22&lt;0.01,1,0))</f>
        <v>1</v>
      </c>
      <c r="BH22" s="37">
        <v>0</v>
      </c>
      <c r="BI22" s="37">
        <v>223839587.25</v>
      </c>
      <c r="BJ22" s="37">
        <f>IF(BK22&lt;0.001,$BJ$8,0)</f>
        <v>4</v>
      </c>
      <c r="BK22" s="14">
        <f>BL22/(BM22+BN22+BO22)</f>
        <v>0</v>
      </c>
      <c r="BL22" s="37">
        <v>0</v>
      </c>
      <c r="BM22" s="37">
        <v>8962802.8599999994</v>
      </c>
      <c r="BN22" s="37">
        <v>0</v>
      </c>
      <c r="BO22" s="37">
        <v>7537256.5599999996</v>
      </c>
      <c r="BP22" s="37">
        <f>IF(BQ22&lt;0.95,0,IF(BQ22&lt;1.05,2,0))</f>
        <v>2</v>
      </c>
      <c r="BQ22" s="14">
        <f>(BR22/BS22/BT22)/BU22</f>
        <v>1.0108305405749163</v>
      </c>
      <c r="BR22" s="37">
        <v>28207500</v>
      </c>
      <c r="BS22" s="37">
        <v>43.8</v>
      </c>
      <c r="BT22" s="37">
        <v>12</v>
      </c>
      <c r="BU22" s="37">
        <v>53092.22</v>
      </c>
      <c r="BV22" s="37">
        <f>IF(BW22&lt;0.7,0,IF(BW22&lt;0.8,2,0))</f>
        <v>2</v>
      </c>
      <c r="BW22" s="14">
        <f>BX22/BY22</f>
        <v>0.76589291998745901</v>
      </c>
      <c r="BX22" s="37">
        <v>57367600</v>
      </c>
      <c r="BY22" s="31">
        <f>AT22+AU22</f>
        <v>74902898.959999993</v>
      </c>
      <c r="BZ22" s="37">
        <f>IF((CB22+CC22)/CD22&lt;0.6,0,2)</f>
        <v>2</v>
      </c>
      <c r="CA22" s="17">
        <f>(CB22+CC22)/CD22</f>
        <v>2</v>
      </c>
      <c r="CB22" s="37">
        <v>2</v>
      </c>
      <c r="CC22" s="37">
        <v>2</v>
      </c>
      <c r="CD22" s="37">
        <v>2</v>
      </c>
      <c r="CE22" s="37">
        <f>IF(CG22/CH22&lt;$CG$8/100,0,IF(CG22/CH22&gt;$CH$8/100,3,$CE$8*(CG22/CH22-$CE$8/100)/(($CG$8-$CH$8)/100)))</f>
        <v>3</v>
      </c>
      <c r="CF22" s="14">
        <f>CG22/CH22</f>
        <v>1</v>
      </c>
      <c r="CG22" s="37">
        <v>1</v>
      </c>
      <c r="CH22" s="37">
        <v>1</v>
      </c>
      <c r="CI22" s="37">
        <f>IF(CJ22&gt;0,0,5)</f>
        <v>5</v>
      </c>
      <c r="CJ22" s="37">
        <v>0</v>
      </c>
      <c r="CK22" s="37">
        <f>IF(CL22/CM22&lt;$CL$8/100,0,IF(CL22/CM22&gt;$CM$8/100,$CK$8,$CK$8*(CL22/CM22-$CK$8/100)/(($CL$8-$CM$8)/100)))</f>
        <v>2</v>
      </c>
      <c r="CL22" s="37">
        <v>35</v>
      </c>
      <c r="CM22" s="37">
        <v>35</v>
      </c>
      <c r="CN22" s="37">
        <f>IF(CO22&gt;0,0,3)</f>
        <v>3</v>
      </c>
      <c r="CO22" s="37">
        <v>0</v>
      </c>
      <c r="CP22" s="37">
        <f>IF(CQ22&gt;0,0,3)</f>
        <v>3</v>
      </c>
      <c r="CQ22" s="37">
        <v>0</v>
      </c>
      <c r="CR22" s="37">
        <f>IF(CT22/CS22&lt;0.95,0,5*(CS22/CT22))</f>
        <v>5</v>
      </c>
      <c r="CS22" s="37">
        <v>4</v>
      </c>
      <c r="CT22" s="37">
        <v>4</v>
      </c>
      <c r="CU22" s="37">
        <f>IF(CW22/CV22&lt;0.95,0,5*(CV22/CW22))</f>
        <v>5</v>
      </c>
      <c r="CV22" s="37">
        <v>6</v>
      </c>
      <c r="CW22" s="37">
        <v>6</v>
      </c>
      <c r="CX22" s="37">
        <f>IF(CY22&gt;0,0,4)</f>
        <v>4</v>
      </c>
      <c r="CY22" s="37"/>
      <c r="CZ22" s="37">
        <v>23.2</v>
      </c>
      <c r="DA22" s="37">
        <f>IF(DC22/DD22&gt;1,0,IF(DC22/DD22&lt;$DD$8/100,0,IF(DC22/DD22&gt;$DC$8/100,$DA$8,$DA$8*(DC22/DD22-$DD$8/100)/(($DC$8-$DD$8)/100))))</f>
        <v>4</v>
      </c>
      <c r="DB22" s="14">
        <f>DC22/DD22</f>
        <v>1</v>
      </c>
      <c r="DC22" s="38">
        <v>76801.100000000006</v>
      </c>
      <c r="DD22" s="38">
        <v>76801.100000000006</v>
      </c>
      <c r="DE22" s="37">
        <f>IF(DF22&gt;0.01,0,3)</f>
        <v>3</v>
      </c>
      <c r="DF22" s="14">
        <f>IF(DH22=0,0,DG22/DH22)</f>
        <v>0</v>
      </c>
      <c r="DG22" s="38">
        <v>0</v>
      </c>
      <c r="DH22" s="38">
        <v>76801.100000000006</v>
      </c>
      <c r="DI22" s="37">
        <f>IF(DJ22&gt;0,0,3)</f>
        <v>3</v>
      </c>
      <c r="DJ22" s="37">
        <v>0</v>
      </c>
      <c r="DK22" s="37">
        <v>0</v>
      </c>
      <c r="DL22" s="37">
        <f>IF(DM22&lt;0.9,0,5*DM22)</f>
        <v>5</v>
      </c>
      <c r="DM22" s="16">
        <f>DN22/DO22</f>
        <v>1</v>
      </c>
      <c r="DN22" s="59">
        <v>22</v>
      </c>
      <c r="DO22" s="59">
        <v>22</v>
      </c>
      <c r="DP22" s="37">
        <f>IF(DR22/DS22&lt;$DS$8/100,0,IF(DR22/DS22&gt;$DR$8/100,$DP$8,$DP$8*(DR22/DS22-$DS$8/100)/(($DR$8-$DS$8)/100)))</f>
        <v>4</v>
      </c>
      <c r="DQ22" s="14">
        <f>DR22/DS22</f>
        <v>1</v>
      </c>
      <c r="DR22" s="59">
        <v>83</v>
      </c>
      <c r="DS22" s="59">
        <v>83</v>
      </c>
      <c r="DT22" s="22">
        <f>D22+H22+L22+P22+T22+AB22+AF22+AJ22+AN22+AR22+AV22+AZ22+BC22+BG22+BJ22+BP22+BV22+BZ22+CE22+CI22+CK22+CN22+CP22+CR22+CU22+CX22+DA22+DE22+DI22+DL22+DP22</f>
        <v>78</v>
      </c>
      <c r="DU22" s="57">
        <f>IF(DT22&gt;70,IF(DT22&gt;85,1,2),3)</f>
        <v>2</v>
      </c>
      <c r="DV22" s="57">
        <f t="shared" si="0"/>
        <v>12</v>
      </c>
    </row>
    <row r="23" spans="1:126" ht="60" x14ac:dyDescent="0.25">
      <c r="A23" s="44">
        <v>60</v>
      </c>
      <c r="B23" s="10" t="s">
        <v>151</v>
      </c>
      <c r="C23" s="10" t="s">
        <v>208</v>
      </c>
      <c r="D23" s="37">
        <f>IF(E23&gt;1,0,IF(F23/G23&lt;$G$8/100,0,IF(F23/G23&gt;$F$8/100,3,$D$8*(F23/G23-$G$8/100)/(($F$8-$G$8)/100))))</f>
        <v>3</v>
      </c>
      <c r="E23" s="19">
        <f>IF(G23=0,0,F23/G23)</f>
        <v>1</v>
      </c>
      <c r="F23" s="37">
        <v>54980</v>
      </c>
      <c r="G23" s="37">
        <v>54980</v>
      </c>
      <c r="H23" s="37">
        <f>IF(J23/K23&lt;$K$8/100,0,IF(J23/K23&gt;$J$8/100,3,$H$8*(J23/K23-$K$8/100)/(($J$8-$K$8)/100)))</f>
        <v>3</v>
      </c>
      <c r="I23" s="14">
        <f>IF(K23=0,0,J23/K23)</f>
        <v>4.6376864314296107</v>
      </c>
      <c r="J23" s="37">
        <v>254980</v>
      </c>
      <c r="K23" s="37">
        <v>54980</v>
      </c>
      <c r="L23" s="37">
        <f>IF(N23/O23&lt;$O$8/100,0,IF(N23/O23&gt;$N$8/100,3,$L$8*(N23/O23-$O$8/100)/(($N$8-$O$8)/100)))</f>
        <v>3</v>
      </c>
      <c r="M23" s="14">
        <f>IF(O23=0,0,N23/O23)</f>
        <v>1</v>
      </c>
      <c r="N23" s="31">
        <f>F23</f>
        <v>54980</v>
      </c>
      <c r="O23" s="37">
        <v>54980</v>
      </c>
      <c r="P23" s="37">
        <f>IF(R23/S23&lt;$S$8/100,0,IF(R23/S23&gt;$R$8/100,3,$P$8*(R23/S23-$S$8/100)/(($R$8-$S$8)/100)))</f>
        <v>3</v>
      </c>
      <c r="Q23" s="14">
        <f>IF(S23=0,0,R23/S23)</f>
        <v>4.6376864314296107</v>
      </c>
      <c r="R23" s="37">
        <f>J23</f>
        <v>254980</v>
      </c>
      <c r="S23" s="31">
        <f>K23</f>
        <v>54980</v>
      </c>
      <c r="T23" s="37">
        <f>IF(V23=0,3,IF(U23&lt;0.01,3,IF(U23&gt;0.05,0,U23/(0.05-0.01)*3)))</f>
        <v>3</v>
      </c>
      <c r="U23" s="14">
        <f>IF(AA23=0,0,(V23-W23-X23-Y23-Z23)/AA23)</f>
        <v>-0.33378576810178218</v>
      </c>
      <c r="V23" s="37">
        <v>0</v>
      </c>
      <c r="W23" s="37">
        <v>0</v>
      </c>
      <c r="X23" s="37">
        <v>11718000</v>
      </c>
      <c r="Y23" s="37">
        <v>11718000</v>
      </c>
      <c r="Z23" s="37">
        <v>0</v>
      </c>
      <c r="AA23" s="37">
        <v>70212700</v>
      </c>
      <c r="AB23" s="37">
        <f>IF(AE23=0,3,IF(AD23/AE23&lt;$AE$8/100,3,IF(AD23/AE23&gt;$AD$8/100,0,3)))</f>
        <v>3</v>
      </c>
      <c r="AC23" s="19">
        <f>IF(AE23=0,0,AD23/AE23)</f>
        <v>0</v>
      </c>
      <c r="AD23" s="37">
        <v>0</v>
      </c>
      <c r="AE23" s="37">
        <v>0</v>
      </c>
      <c r="AF23" s="37">
        <f>IF(AG23&gt;3,IF(AG23&lt;8,1,0),0)</f>
        <v>1</v>
      </c>
      <c r="AG23" s="15">
        <f>AH23+4-AI23</f>
        <v>5</v>
      </c>
      <c r="AH23" s="15">
        <v>8</v>
      </c>
      <c r="AI23" s="15">
        <v>7</v>
      </c>
      <c r="AJ23" s="37"/>
      <c r="AK23" s="15"/>
      <c r="AL23" s="37"/>
      <c r="AM23" s="37"/>
      <c r="AN23" s="37"/>
      <c r="AO23" s="37"/>
      <c r="AP23" s="37">
        <v>0</v>
      </c>
      <c r="AQ23" s="37">
        <v>0</v>
      </c>
      <c r="AR23" s="37">
        <f>IF(AS23&lt;0.3,0,IF(AS23&gt;0.7,2,2*AS23/0.7))</f>
        <v>0</v>
      </c>
      <c r="AS23" s="14">
        <f>AT23/(AT23+AU23)</f>
        <v>7.787129509396677E-4</v>
      </c>
      <c r="AT23" s="31">
        <f>F23</f>
        <v>54980</v>
      </c>
      <c r="AU23" s="37">
        <v>70548700</v>
      </c>
      <c r="AV23" s="37">
        <f>IF(AW23/1&lt;$AY$8/100,0,IF(AW23/1&gt;$AX$8/100,$AV$8,($AX$8-$AY$8)*AW23))</f>
        <v>0</v>
      </c>
      <c r="AW23" s="14">
        <f>AX23/AY23-1</f>
        <v>-0.72510000000000008</v>
      </c>
      <c r="AX23" s="31">
        <f>AT23</f>
        <v>54980</v>
      </c>
      <c r="AY23" s="37">
        <v>200000</v>
      </c>
      <c r="AZ23" s="37">
        <v>2</v>
      </c>
      <c r="BA23" s="37">
        <f>AX23</f>
        <v>54980</v>
      </c>
      <c r="BB23" s="37">
        <v>0</v>
      </c>
      <c r="BC23" s="37">
        <f>IF(BD23&lt;$BE$8/100,1,0)</f>
        <v>1</v>
      </c>
      <c r="BD23" s="14">
        <f>IF(BF23=0,0,BE23/BF23)</f>
        <v>0</v>
      </c>
      <c r="BE23" s="37">
        <v>0</v>
      </c>
      <c r="BF23" s="37">
        <v>301735.65999999997</v>
      </c>
      <c r="BG23" s="37">
        <f>IF(BH23=0,1,IF(BH23/BI23&lt;0.01,1,0))</f>
        <v>1</v>
      </c>
      <c r="BH23" s="37">
        <v>0</v>
      </c>
      <c r="BI23" s="37">
        <v>248205859.21000001</v>
      </c>
      <c r="BJ23" s="37">
        <f>IF(BK23&lt;0.001,$BJ$8,0)</f>
        <v>4</v>
      </c>
      <c r="BK23" s="14">
        <f>BL23/(BM23+BN23+BO23)</f>
        <v>0</v>
      </c>
      <c r="BL23" s="37">
        <v>0</v>
      </c>
      <c r="BM23" s="37">
        <v>12531851.43</v>
      </c>
      <c r="BN23" s="37">
        <v>0</v>
      </c>
      <c r="BO23" s="37">
        <v>5047786.6100000003</v>
      </c>
      <c r="BP23" s="37">
        <f>IF(BQ23&lt;0.95,0,IF(BQ23&lt;1.05,2,0))</f>
        <v>2</v>
      </c>
      <c r="BQ23" s="14">
        <f>(BR23/BS23/BT23)/BU23</f>
        <v>1.0190499321445927</v>
      </c>
      <c r="BR23" s="37">
        <v>29865200</v>
      </c>
      <c r="BS23" s="37">
        <v>46</v>
      </c>
      <c r="BT23" s="37">
        <v>12</v>
      </c>
      <c r="BU23" s="37">
        <v>53092.22</v>
      </c>
      <c r="BV23" s="37">
        <f>IF(BW23&lt;0.7,0,IF(BW23&lt;0.8,2,0))</f>
        <v>2</v>
      </c>
      <c r="BW23" s="14">
        <f>BX23/BY23</f>
        <v>0.79641882689400889</v>
      </c>
      <c r="BX23" s="37">
        <v>56230100</v>
      </c>
      <c r="BY23" s="31">
        <f>AT23+AU23</f>
        <v>70603680</v>
      </c>
      <c r="BZ23" s="37">
        <f>IF((CB23+CC23)/CD23&lt;0.6,0,2)</f>
        <v>2</v>
      </c>
      <c r="CA23" s="17">
        <f>(CB23+CC23)/CD23</f>
        <v>1.25</v>
      </c>
      <c r="CB23" s="37">
        <v>3</v>
      </c>
      <c r="CC23" s="37">
        <v>2</v>
      </c>
      <c r="CD23" s="37">
        <v>4</v>
      </c>
      <c r="CE23" s="37">
        <f>IF(CG23/CH23&lt;$CG$8/100,0,IF(CG23/CH23&gt;$CH$8/100,3,$CE$8*(CG23/CH23-$CE$8/100)/(($CG$8-$CH$8)/100)))</f>
        <v>3</v>
      </c>
      <c r="CF23" s="14">
        <f>CG23/CH23</f>
        <v>1</v>
      </c>
      <c r="CG23" s="37">
        <v>1</v>
      </c>
      <c r="CH23" s="37">
        <v>1</v>
      </c>
      <c r="CI23" s="37">
        <f>IF(CJ23&gt;0,0,5)</f>
        <v>5</v>
      </c>
      <c r="CJ23" s="37">
        <v>0</v>
      </c>
      <c r="CK23" s="37">
        <f>IF(CL23/CM23&lt;$CL$8/100,0,IF(CL23/CM23&gt;$CM$8/100,$CK$8,$CK$8*(CL23/CM23-$CK$8/100)/(($CL$8-$CM$8)/100)))</f>
        <v>2</v>
      </c>
      <c r="CL23" s="37">
        <v>33</v>
      </c>
      <c r="CM23" s="37">
        <v>33</v>
      </c>
      <c r="CN23" s="37">
        <f>IF(CO23&gt;0,0,3)</f>
        <v>3</v>
      </c>
      <c r="CO23" s="37">
        <v>0</v>
      </c>
      <c r="CP23" s="37">
        <f>IF(CQ23&gt;0,0,3)</f>
        <v>3</v>
      </c>
      <c r="CQ23" s="37">
        <v>0</v>
      </c>
      <c r="CR23" s="37">
        <f>IF(CT23/CS23&lt;0.95,0,5*(CS23/CT23))</f>
        <v>5</v>
      </c>
      <c r="CS23" s="37">
        <v>4</v>
      </c>
      <c r="CT23" s="37">
        <v>4</v>
      </c>
      <c r="CU23" s="37">
        <f>IF(CW23/CV23&lt;0.95,0,5*(CV23/CW23))</f>
        <v>0.83333333333333326</v>
      </c>
      <c r="CV23" s="37">
        <v>1</v>
      </c>
      <c r="CW23" s="37">
        <v>6</v>
      </c>
      <c r="CX23" s="37">
        <f>IF(CY23&gt;0,0,4)</f>
        <v>4</v>
      </c>
      <c r="CY23" s="37">
        <v>0</v>
      </c>
      <c r="CZ23" s="37">
        <v>20.5</v>
      </c>
      <c r="DA23" s="37">
        <f>IF(DC23/DD23&gt;1,0,IF(DC23/DD23&lt;$DD$8/100,0,IF(DC23/DD23&gt;$DC$8/100,$DA$8,$DA$8*(DC23/DD23-$DD$8/100)/(($DC$8-$DD$8)/100))))</f>
        <v>4</v>
      </c>
      <c r="DB23" s="14">
        <f>DC23/DD23</f>
        <v>1</v>
      </c>
      <c r="DC23" s="38">
        <v>70803.679999999993</v>
      </c>
      <c r="DD23" s="38">
        <v>70803.679999999993</v>
      </c>
      <c r="DE23" s="37">
        <f>IF(DF23&gt;0.01,0,3)</f>
        <v>3</v>
      </c>
      <c r="DF23" s="14">
        <f>IF(DH23=0,0,DG23/DH23)</f>
        <v>0</v>
      </c>
      <c r="DG23" s="38">
        <v>0</v>
      </c>
      <c r="DH23" s="38">
        <v>70803.679999999993</v>
      </c>
      <c r="DI23" s="37">
        <f>IF(DJ23&gt;0,0,3)</f>
        <v>3</v>
      </c>
      <c r="DJ23" s="37">
        <v>0</v>
      </c>
      <c r="DK23" s="37">
        <v>0</v>
      </c>
      <c r="DL23" s="37">
        <f>IF(DM23&lt;0.9,0,5*DM23)</f>
        <v>5</v>
      </c>
      <c r="DM23" s="16">
        <f>DN23/DO23</f>
        <v>1</v>
      </c>
      <c r="DN23" s="59">
        <v>14</v>
      </c>
      <c r="DO23" s="59">
        <v>14</v>
      </c>
      <c r="DP23" s="37">
        <f>IF(DR23/DS23&lt;$DS$8/100,0,IF(DR23/DS23&gt;$DR$8/100,$DP$8,$DP$8*(DR23/DS23-$DS$8/100)/(($DR$8-$DS$8)/100)))</f>
        <v>4</v>
      </c>
      <c r="DQ23" s="14">
        <f>DR23/DS23</f>
        <v>1</v>
      </c>
      <c r="DR23" s="59">
        <v>82</v>
      </c>
      <c r="DS23" s="59">
        <v>82</v>
      </c>
      <c r="DT23" s="22">
        <f>D23+H23+L23+P23+T23+AB23+AF23+AJ23+AN23+AR23+AV23+AZ23+BC23+BG23+BJ23+BP23+BV23+BZ23+CE23+CI23+CK23+CN23+CP23+CR23+CU23+CX23+DA23+DE23+DI23+DL23+DP23</f>
        <v>77.833333333333343</v>
      </c>
      <c r="DU23" s="57">
        <f>IF(DT23&gt;70,IF(DT23&gt;85,1,2),3)</f>
        <v>2</v>
      </c>
      <c r="DV23" s="57">
        <f t="shared" si="0"/>
        <v>14</v>
      </c>
    </row>
    <row r="24" spans="1:126" ht="38.25" x14ac:dyDescent="0.25">
      <c r="A24" s="44">
        <v>63</v>
      </c>
      <c r="B24" s="7" t="s">
        <v>151</v>
      </c>
      <c r="C24" s="7" t="s">
        <v>211</v>
      </c>
      <c r="D24" s="37">
        <f>IF(E24&gt;1,0,IF(F24/G24&lt;$G$8/100,0,IF(F24/G24&gt;$F$8/100,3,$D$8*(F24/G24-$G$8/100)/(($F$8-$G$8)/100))))</f>
        <v>3</v>
      </c>
      <c r="E24" s="19">
        <f>IF(G24=0,0,F24/G24)</f>
        <v>1</v>
      </c>
      <c r="F24" s="34">
        <v>244115.86</v>
      </c>
      <c r="G24" s="34">
        <v>244115.86</v>
      </c>
      <c r="H24" s="37">
        <f>IF(J24/K24&lt;$K$8/100,0,IF(J24/K24&gt;$J$8/100,3,$H$8*(J24/K24-$K$8/100)/(($J$8-$K$8)/100)))</f>
        <v>0</v>
      </c>
      <c r="I24" s="14">
        <f>IF(K24=0,0,J24/K24)</f>
        <v>0.85747206265090692</v>
      </c>
      <c r="J24" s="34">
        <v>209322.53</v>
      </c>
      <c r="K24" s="34">
        <v>244115.86</v>
      </c>
      <c r="L24" s="37">
        <f>IF(N24/O24&lt;$O$8/100,0,IF(N24/O24&gt;$N$8/100,3,$L$8*(N24/O24-$O$8/100)/(($N$8-$O$8)/100)))</f>
        <v>3</v>
      </c>
      <c r="M24" s="14">
        <f>IF(O24=0,0,N24/O24)</f>
        <v>1.2390955383124411</v>
      </c>
      <c r="N24" s="31">
        <f>F24</f>
        <v>244115.86</v>
      </c>
      <c r="O24" s="34">
        <v>197011.33</v>
      </c>
      <c r="P24" s="37">
        <f>IF(R24/S24&lt;$S$8/100,0,IF(R24/S24&gt;$R$8/100,3,$P$8*(R24/S24-$S$8/100)/(($R$8-$S$8)/100)))</f>
        <v>1.6120809397636038</v>
      </c>
      <c r="Q24" s="14">
        <f>IF(S24=0,0,R24/S24)</f>
        <v>0.85747206265090692</v>
      </c>
      <c r="R24" s="37">
        <f>J24</f>
        <v>209322.53</v>
      </c>
      <c r="S24" s="31">
        <f>K24</f>
        <v>244115.86</v>
      </c>
      <c r="T24" s="37">
        <f>IF(V24=0,3,IF(U24&lt;0.01,3,IF(U24&gt;0.05,0,U24/(0.05-0.01)*3)))</f>
        <v>3</v>
      </c>
      <c r="U24" s="14">
        <f>IF(AA24=0,0,(V24-W24-X24-Y24-Z24)/AA24)</f>
        <v>-0.27087230159636472</v>
      </c>
      <c r="V24" s="34">
        <v>0</v>
      </c>
      <c r="W24" s="34">
        <v>0</v>
      </c>
      <c r="X24" s="34">
        <v>6285822</v>
      </c>
      <c r="Y24" s="34">
        <v>6285822</v>
      </c>
      <c r="Z24" s="34">
        <v>0</v>
      </c>
      <c r="AA24" s="34">
        <v>46411700</v>
      </c>
      <c r="AB24" s="37">
        <f>IF(AE24=0,3,IF(AD24/AE24&lt;$AE$8/100,3,IF(AD24/AE24&gt;$AD$8/100,0,3)))</f>
        <v>3</v>
      </c>
      <c r="AC24" s="19">
        <f>IF(AE24=0,0,AD24/AE24)</f>
        <v>0</v>
      </c>
      <c r="AD24" s="34">
        <v>1937964.93</v>
      </c>
      <c r="AE24" s="34">
        <v>0</v>
      </c>
      <c r="AF24" s="37">
        <f>IF(AG24&gt;3,IF(AG24&lt;8,1,0),0)</f>
        <v>1</v>
      </c>
      <c r="AG24" s="15">
        <f>AH24+4-AI24</f>
        <v>4</v>
      </c>
      <c r="AH24" s="6">
        <v>0</v>
      </c>
      <c r="AI24" s="6">
        <v>0</v>
      </c>
      <c r="AJ24" s="37"/>
      <c r="AK24" s="15"/>
      <c r="AL24" s="34"/>
      <c r="AM24" s="37"/>
      <c r="AN24" s="37"/>
      <c r="AO24" s="37"/>
      <c r="AP24" s="34">
        <v>0</v>
      </c>
      <c r="AQ24" s="34">
        <v>0</v>
      </c>
      <c r="AR24" s="37">
        <f>IF(AS24&lt;0.3,0,IF(AS24&gt;0.7,2,2*AS24/0.7))</f>
        <v>0</v>
      </c>
      <c r="AS24" s="14">
        <f>AT24/(AT24+AU24)</f>
        <v>5.2322707362468567E-3</v>
      </c>
      <c r="AT24" s="31">
        <f>F24</f>
        <v>244115.86</v>
      </c>
      <c r="AU24" s="37">
        <f>AA24</f>
        <v>46411700</v>
      </c>
      <c r="AV24" s="37">
        <v>2</v>
      </c>
      <c r="AW24" s="14"/>
      <c r="AX24" s="31">
        <f>AT24</f>
        <v>244115.86</v>
      </c>
      <c r="AY24" s="34">
        <v>0</v>
      </c>
      <c r="AZ24" s="37">
        <v>2</v>
      </c>
      <c r="BA24" s="37">
        <f>AX24</f>
        <v>244115.86</v>
      </c>
      <c r="BB24" s="37">
        <v>0</v>
      </c>
      <c r="BC24" s="37">
        <f>IF(BD24&lt;$BE$8/100,1,0)</f>
        <v>1</v>
      </c>
      <c r="BD24" s="14">
        <f>IF(BF24=0,0,BE24/BF24)</f>
        <v>0</v>
      </c>
      <c r="BE24" s="34">
        <v>0</v>
      </c>
      <c r="BF24" s="34">
        <v>1942798</v>
      </c>
      <c r="BG24" s="37">
        <f>IF(BH24=0,1,IF(BH24/BI24&lt;0.01,1,0))</f>
        <v>1</v>
      </c>
      <c r="BH24" s="34">
        <v>0</v>
      </c>
      <c r="BI24" s="34">
        <v>149709484.12</v>
      </c>
      <c r="BJ24" s="37">
        <f>IF(BK24&lt;0.001,$BJ$8,0)</f>
        <v>4</v>
      </c>
      <c r="BK24" s="14">
        <f>BL24/(BM24+BN24+BO24)</f>
        <v>0</v>
      </c>
      <c r="BL24" s="34">
        <v>0</v>
      </c>
      <c r="BM24" s="34">
        <v>0</v>
      </c>
      <c r="BN24" s="34">
        <v>0</v>
      </c>
      <c r="BO24" s="34">
        <v>3459228.25</v>
      </c>
      <c r="BP24" s="37">
        <f>IF(BQ24&lt;0.95,0,IF(BQ24&lt;1.05,2,0))</f>
        <v>0</v>
      </c>
      <c r="BQ24" s="14">
        <f>(BR24/BS24/BT24)/BU24</f>
        <v>0.82021862844137128</v>
      </c>
      <c r="BR24" s="34">
        <v>12391200</v>
      </c>
      <c r="BS24" s="34">
        <v>23.4</v>
      </c>
      <c r="BT24" s="34">
        <v>12</v>
      </c>
      <c r="BU24" s="34">
        <v>53800.54</v>
      </c>
      <c r="BV24" s="37">
        <f>IF(BW24&lt;0.7,0,IF(BW24&lt;0.8,2,0))</f>
        <v>2</v>
      </c>
      <c r="BW24" s="14">
        <f>BX24/BY24</f>
        <v>0.72744628669322775</v>
      </c>
      <c r="BX24" s="34">
        <v>33939600</v>
      </c>
      <c r="BY24" s="31">
        <f>AT24+AU24</f>
        <v>46655815.859999999</v>
      </c>
      <c r="BZ24" s="37">
        <f>IF((CB24+CC24)/CD24&lt;0.6,0,2)</f>
        <v>2</v>
      </c>
      <c r="CA24" s="17">
        <f>(CB24+CC24)/CD24</f>
        <v>2</v>
      </c>
      <c r="CB24" s="34">
        <v>1</v>
      </c>
      <c r="CC24" s="34">
        <v>1</v>
      </c>
      <c r="CD24" s="34">
        <v>1</v>
      </c>
      <c r="CE24" s="37">
        <f>IF(CG24/CH24&lt;$CG$8/100,0,IF(CG24/CH24&gt;$CH$8/100,3,$CE$8*(CG24/CH24-$CE$8/100)/(($CG$8-$CH$8)/100)))</f>
        <v>3</v>
      </c>
      <c r="CF24" s="14">
        <f>CG24/CH24</f>
        <v>1</v>
      </c>
      <c r="CG24" s="34">
        <v>4</v>
      </c>
      <c r="CH24" s="34">
        <v>4</v>
      </c>
      <c r="CI24" s="37">
        <f>IF(CJ24&gt;0,0,5)</f>
        <v>5</v>
      </c>
      <c r="CJ24" s="34">
        <v>0</v>
      </c>
      <c r="CK24" s="37">
        <f>IF(CL24/CM24&lt;$CL$8/100,0,IF(CL24/CM24&gt;$CM$8/100,$CK$8,$CK$8*(CL24/CM24-$CK$8/100)/(($CL$8-$CM$8)/100)))</f>
        <v>2</v>
      </c>
      <c r="CL24" s="34">
        <v>33</v>
      </c>
      <c r="CM24" s="34">
        <v>33</v>
      </c>
      <c r="CN24" s="37">
        <f>IF(CO24&gt;0,0,3)</f>
        <v>3</v>
      </c>
      <c r="CO24" s="37">
        <v>0</v>
      </c>
      <c r="CP24" s="37">
        <f>IF(CQ24&gt;0,0,3)</f>
        <v>3</v>
      </c>
      <c r="CQ24" s="34">
        <v>0</v>
      </c>
      <c r="CR24" s="37">
        <f>IF(CT24/CS24&lt;0.95,0,5*(CS24/CT24))</f>
        <v>5</v>
      </c>
      <c r="CS24" s="34">
        <v>4</v>
      </c>
      <c r="CT24" s="37">
        <v>4</v>
      </c>
      <c r="CU24" s="37">
        <f>IF(CW24/CV24&lt;0.95,0,5*(CV24/CW24))</f>
        <v>5</v>
      </c>
      <c r="CV24" s="34">
        <v>6</v>
      </c>
      <c r="CW24" s="37">
        <v>6</v>
      </c>
      <c r="CX24" s="37">
        <f>IF(CY24&gt;0,0,4)</f>
        <v>4</v>
      </c>
      <c r="CY24" s="37">
        <v>0</v>
      </c>
      <c r="CZ24" s="37">
        <v>10</v>
      </c>
      <c r="DA24" s="37">
        <f>IF(DC24/DD24&gt;1,0,IF(DC24/DD24&lt;$DD$8/100,0,IF(DC24/DD24&gt;$DC$8/100,$DA$8,$DA$8*(DC24/DD24-$DD$8/100)/(($DC$8-$DD$8)/100))))</f>
        <v>4</v>
      </c>
      <c r="DB24" s="14">
        <f>DC24/DD24</f>
        <v>1</v>
      </c>
      <c r="DC24" s="35">
        <v>46621.02</v>
      </c>
      <c r="DD24" s="35">
        <v>46621.02</v>
      </c>
      <c r="DE24" s="37">
        <f>IF(DF24&gt;0.01,0,3)</f>
        <v>3</v>
      </c>
      <c r="DF24" s="14">
        <f>IF(DH24=0,0,DG24/DH24)</f>
        <v>0</v>
      </c>
      <c r="DG24" s="35">
        <v>0</v>
      </c>
      <c r="DH24" s="35">
        <v>46621.02</v>
      </c>
      <c r="DI24" s="37">
        <f>IF(DJ24&gt;0,0,3)</f>
        <v>3</v>
      </c>
      <c r="DJ24" s="34">
        <v>0</v>
      </c>
      <c r="DK24" s="34">
        <v>0</v>
      </c>
      <c r="DL24" s="37">
        <f>IF(DM24&lt;0.9,0,5*DM24)</f>
        <v>5</v>
      </c>
      <c r="DM24" s="16">
        <f>DN24/DO24</f>
        <v>1</v>
      </c>
      <c r="DN24" s="9">
        <v>12</v>
      </c>
      <c r="DO24" s="9">
        <v>12</v>
      </c>
      <c r="DP24" s="37">
        <f>IF(DR24/DS24&lt;$DS$8/100,0,IF(DR24/DS24&gt;$DR$8/100,$DP$8,$DP$8*(DR24/DS24-$DS$8/100)/(($DR$8-$DS$8)/100)))</f>
        <v>4</v>
      </c>
      <c r="DQ24" s="14">
        <f>DR24/DS24</f>
        <v>1</v>
      </c>
      <c r="DR24" s="9">
        <v>48</v>
      </c>
      <c r="DS24" s="9">
        <v>48</v>
      </c>
      <c r="DT24" s="22">
        <f>D24+H24+L24+P24+T24+AB24+AF24+AJ24+AN24+AR24+AV24+AZ24+BC24+BG24+BJ24+BP24+BV24+BZ24+CE24+CI24+CK24+CN24+CP24+CR24+CU24+CX24+DA24+DE24+DI24+DL24+DP24</f>
        <v>77.612080939763601</v>
      </c>
      <c r="DU24" s="57">
        <f>IF(DT24&gt;70,IF(DT24&gt;85,1,2),3)</f>
        <v>2</v>
      </c>
      <c r="DV24" s="57">
        <f t="shared" si="0"/>
        <v>15</v>
      </c>
    </row>
    <row r="25" spans="1:126" ht="75" x14ac:dyDescent="0.25">
      <c r="A25" s="44">
        <v>30</v>
      </c>
      <c r="B25" s="10" t="s">
        <v>151</v>
      </c>
      <c r="C25" s="10" t="s">
        <v>178</v>
      </c>
      <c r="D25" s="37">
        <f>IF(E25&gt;1,0,IF(F25/G25&lt;$G$8/100,0,IF(F25/G25&gt;$F$8/100,3,$D$8*(F25/G25-$G$8/100)/(($F$8-$G$8)/100))))</f>
        <v>3</v>
      </c>
      <c r="E25" s="19">
        <f>IF(G25=0,0,F25/G25)</f>
        <v>1</v>
      </c>
      <c r="F25" s="37">
        <v>31676</v>
      </c>
      <c r="G25" s="37">
        <v>31676</v>
      </c>
      <c r="H25" s="37">
        <f>IF(J25/K25&lt;$K$8/100,0,IF(J25/K25&gt;$J$8/100,3,$H$8*(J25/K25-$K$8/100)/(($J$8-$K$8)/100)))</f>
        <v>3</v>
      </c>
      <c r="I25" s="14">
        <f>IF(K25=0,0,J25/K25)</f>
        <v>1</v>
      </c>
      <c r="J25" s="37">
        <v>31676</v>
      </c>
      <c r="K25" s="37">
        <v>31676</v>
      </c>
      <c r="L25" s="37">
        <f>IF(N25/O25&lt;$O$8/100,0,IF(N25/O25&gt;$N$8/100,3,$L$8*(N25/O25-$O$8/100)/(($N$8-$O$8)/100)))</f>
        <v>3</v>
      </c>
      <c r="M25" s="14">
        <f>IF(O25=0,0,N25/O25)</f>
        <v>1</v>
      </c>
      <c r="N25" s="31">
        <f>F25</f>
        <v>31676</v>
      </c>
      <c r="O25" s="37">
        <v>31676</v>
      </c>
      <c r="P25" s="37">
        <f>IF(R25/S25&lt;$S$8/100,0,IF(R25/S25&gt;$R$8/100,3,$P$8*(R25/S25-$S$8/100)/(($R$8-$S$8)/100)))</f>
        <v>0.46042899545005289</v>
      </c>
      <c r="Q25" s="14">
        <f>IF(S25=0,0,R25/S25)</f>
        <v>0.78069526636333686</v>
      </c>
      <c r="R25" s="37">
        <f>J25</f>
        <v>31676</v>
      </c>
      <c r="S25" s="31">
        <v>40574.089999999997</v>
      </c>
      <c r="T25" s="37">
        <f>IF(V25=0,3,IF(U25&lt;0.01,3,IF(U25&gt;0.05,0,U25/(0.05-0.01)*3)))</f>
        <v>3</v>
      </c>
      <c r="U25" s="14">
        <f>IF(AA25=0,0,(V25-W25-X25-Y25-Z25)/AA25)</f>
        <v>-5.6168957743342823E-2</v>
      </c>
      <c r="V25" s="37"/>
      <c r="W25" s="37"/>
      <c r="X25" s="37">
        <v>1614486.82</v>
      </c>
      <c r="Y25" s="37">
        <v>1614486.82</v>
      </c>
      <c r="Z25" s="37"/>
      <c r="AA25" s="37">
        <v>57486800</v>
      </c>
      <c r="AB25" s="37">
        <f>IF(AE25=0,3,IF(AD25/AE25&lt;$AE$8/100,3,IF(AD25/AE25&gt;$AD$8/100,0,3)))</f>
        <v>3</v>
      </c>
      <c r="AC25" s="19">
        <f>IF(AE25=0,0,AD25/AE25)</f>
        <v>0</v>
      </c>
      <c r="AD25" s="37"/>
      <c r="AE25" s="37"/>
      <c r="AF25" s="37">
        <f>IF(AG25&gt;3,IF(AG25&lt;8,1,0),0)</f>
        <v>1</v>
      </c>
      <c r="AG25" s="15">
        <f>AH25+4-AI25</f>
        <v>4</v>
      </c>
      <c r="AH25" s="15"/>
      <c r="AI25" s="15"/>
      <c r="AJ25" s="37"/>
      <c r="AK25" s="15"/>
      <c r="AL25" s="37"/>
      <c r="AM25" s="37"/>
      <c r="AN25" s="37"/>
      <c r="AO25" s="37"/>
      <c r="AP25" s="37"/>
      <c r="AQ25" s="37"/>
      <c r="AR25" s="37">
        <f>IF(AS25&lt;0.3,0,IF(AS25&gt;0.7,2,2*AS25/0.7))</f>
        <v>0</v>
      </c>
      <c r="AS25" s="14">
        <f>AT25/(AT25+AU25)</f>
        <v>5.5071000142632427E-4</v>
      </c>
      <c r="AT25" s="31">
        <f>F25</f>
        <v>31676</v>
      </c>
      <c r="AU25" s="37">
        <f>AA25</f>
        <v>57486800</v>
      </c>
      <c r="AV25" s="37">
        <f>IF(AW25/1&lt;$AY$8/100,0,IF(AW25/1&gt;$AX$8/100,$AV$8,($AX$8-$AY$8)*AW25))</f>
        <v>0</v>
      </c>
      <c r="AW25" s="14">
        <f>AX25/AY25-1</f>
        <v>-0.64218017509178194</v>
      </c>
      <c r="AX25" s="31">
        <f>AT25</f>
        <v>31676</v>
      </c>
      <c r="AY25" s="37">
        <v>88525</v>
      </c>
      <c r="AZ25" s="37">
        <v>2</v>
      </c>
      <c r="BA25" s="37">
        <f>AX25</f>
        <v>31676</v>
      </c>
      <c r="BB25" s="37">
        <v>0</v>
      </c>
      <c r="BC25" s="37">
        <f>IF(BD25&lt;$BE$8/100,1,0)</f>
        <v>1</v>
      </c>
      <c r="BD25" s="14">
        <f>IF(BF25=0,0,BE25/BF25)</f>
        <v>0</v>
      </c>
      <c r="BE25" s="37"/>
      <c r="BF25" s="37"/>
      <c r="BG25" s="37">
        <f>IF(BH25=0,1,IF(BH25/BI25&lt;0.01,1,0))</f>
        <v>1</v>
      </c>
      <c r="BH25" s="37"/>
      <c r="BI25" s="37"/>
      <c r="BJ25" s="37">
        <f>IF(BK25&lt;0.001,$BJ$8,0)</f>
        <v>4</v>
      </c>
      <c r="BK25" s="14">
        <f>BL25/(BM25+BN25+BO25)</f>
        <v>0</v>
      </c>
      <c r="BL25" s="37"/>
      <c r="BM25" s="37">
        <v>4491201.0599999996</v>
      </c>
      <c r="BN25" s="37"/>
      <c r="BO25" s="37"/>
      <c r="BP25" s="37">
        <f>IF(BQ25&lt;0.95,0,IF(BQ25&lt;1.05,2,0))</f>
        <v>0</v>
      </c>
      <c r="BQ25" s="14">
        <f>(BR25/BS25/BT25)/BU25</f>
        <v>1.1290269379062885</v>
      </c>
      <c r="BR25" s="37">
        <v>13879800</v>
      </c>
      <c r="BS25" s="37">
        <v>19.8</v>
      </c>
      <c r="BT25" s="37">
        <v>12</v>
      </c>
      <c r="BU25" s="30">
        <v>51740.72</v>
      </c>
      <c r="BV25" s="37">
        <f>IF(BW25&lt;0.7,0,IF(BW25&lt;0.8,2,0))</f>
        <v>2</v>
      </c>
      <c r="BW25" s="14">
        <f>BX25/BY25</f>
        <v>0.72951515613869877</v>
      </c>
      <c r="BX25" s="37">
        <v>41960600</v>
      </c>
      <c r="BY25" s="31">
        <f>AT25+AU25</f>
        <v>57518476</v>
      </c>
      <c r="BZ25" s="37">
        <f>IF((CB25+CC25)/CD25&lt;0.6,0,2)</f>
        <v>2</v>
      </c>
      <c r="CA25" s="17">
        <f>(CB25+CC25)/CD25</f>
        <v>1.3333333333333333</v>
      </c>
      <c r="CB25" s="37">
        <v>2</v>
      </c>
      <c r="CC25" s="37">
        <v>2</v>
      </c>
      <c r="CD25" s="37">
        <v>3</v>
      </c>
      <c r="CE25" s="37">
        <f>IF(CG25/CH25&lt;$CG$8/100,0,IF(CG25/CH25&gt;$CH$8/100,3,$CE$8*(CG25/CH25-$CE$8/100)/(($CG$8-$CH$8)/100)))</f>
        <v>3</v>
      </c>
      <c r="CF25" s="14">
        <f>CG25/CH25</f>
        <v>1</v>
      </c>
      <c r="CG25" s="37">
        <v>4</v>
      </c>
      <c r="CH25" s="37">
        <v>4</v>
      </c>
      <c r="CI25" s="37">
        <f>IF(CJ25&gt;0,0,5)</f>
        <v>5</v>
      </c>
      <c r="CJ25" s="37"/>
      <c r="CK25" s="37">
        <f>IF(CL25/CM25&lt;$CL$8/100,0,IF(CL25/CM25&gt;$CM$8/100,$CK$8,$CK$8*(CL25/CM25-$CK$8/100)/(($CL$8-$CM$8)/100)))</f>
        <v>2</v>
      </c>
      <c r="CL25" s="18">
        <v>30</v>
      </c>
      <c r="CM25" s="18">
        <v>30</v>
      </c>
      <c r="CN25" s="37">
        <f>IF(CO25&gt;0,0,3)</f>
        <v>3</v>
      </c>
      <c r="CO25" s="37"/>
      <c r="CP25" s="37">
        <f>IF(CQ25&gt;0,0,3)</f>
        <v>3</v>
      </c>
      <c r="CQ25" s="37"/>
      <c r="CR25" s="37">
        <f>IF(CT25/CS25&lt;0.95,0,5*(CS25/CT25))</f>
        <v>5</v>
      </c>
      <c r="CS25" s="37">
        <v>4</v>
      </c>
      <c r="CT25" s="37">
        <v>4</v>
      </c>
      <c r="CU25" s="37">
        <f>IF(CW25/CV25&lt;0.95,0,5*(CV25/CW25))</f>
        <v>5</v>
      </c>
      <c r="CV25" s="37">
        <v>6</v>
      </c>
      <c r="CW25" s="37">
        <v>6</v>
      </c>
      <c r="CX25" s="37">
        <f>IF(CY25&gt;0,0,4)</f>
        <v>4</v>
      </c>
      <c r="CY25" s="34">
        <v>0</v>
      </c>
      <c r="CZ25" s="34">
        <v>85.1</v>
      </c>
      <c r="DA25" s="37">
        <f>IF(DC25/DD25&gt;1,0,IF(DC25/DD25&lt;$DD$8/100,0,IF(DC25/DD25&gt;$DC$8/100,$DA$8,$DA$8*(DC25/DD25-$DD$8/100)/(($DC$8-$DD$8)/100))))</f>
        <v>4</v>
      </c>
      <c r="DB25" s="14">
        <f>DC25/DD25</f>
        <v>1</v>
      </c>
      <c r="DC25" s="37">
        <v>57527.37</v>
      </c>
      <c r="DD25" s="37">
        <v>57527.37</v>
      </c>
      <c r="DE25" s="37">
        <f>IF(DF25&gt;0.01,0,3)</f>
        <v>3</v>
      </c>
      <c r="DF25" s="14">
        <f>IF(DH25=0,0,DG25/DH25)</f>
        <v>0</v>
      </c>
      <c r="DG25" s="37"/>
      <c r="DH25" s="37">
        <v>57527.37</v>
      </c>
      <c r="DI25" s="37">
        <f>IF(DJ25&gt;0,0,3)</f>
        <v>3</v>
      </c>
      <c r="DJ25" s="37"/>
      <c r="DK25" s="37"/>
      <c r="DL25" s="37">
        <f>IF(DM25&lt;0.9,0,5*DM25)</f>
        <v>5</v>
      </c>
      <c r="DM25" s="16">
        <f>DN25/DO25</f>
        <v>1</v>
      </c>
      <c r="DN25" s="34">
        <v>4</v>
      </c>
      <c r="DO25" s="34">
        <v>4</v>
      </c>
      <c r="DP25" s="37">
        <f>IF(DR25/DS25&lt;$DS$8/100,0,IF(DR25/DS25&gt;$DR$8/100,$DP$8,$DP$8*(DR25/DS25-$DS$8/100)/(($DR$8-$DS$8)/100)))</f>
        <v>4</v>
      </c>
      <c r="DQ25" s="14">
        <f>DR25/DS25</f>
        <v>1</v>
      </c>
      <c r="DR25" s="34">
        <v>52</v>
      </c>
      <c r="DS25" s="34">
        <v>52</v>
      </c>
      <c r="DT25" s="22">
        <f>D25+H25+L25+P25+T25+AB25+AF25+AJ25+AN25+AR25+AV25+AZ25+BC25+BG25+BJ25+BP25+BV25+BZ25+CE25+CI25+CK25+CN25+CP25+CR25+CU25+CX25+DA25+DE25+DI25+DL25+DP25</f>
        <v>77.460428995450059</v>
      </c>
      <c r="DU25" s="57">
        <f>IF(DT25&gt;70,IF(DT25&gt;85,1,2),3)</f>
        <v>2</v>
      </c>
      <c r="DV25" s="57">
        <f t="shared" si="0"/>
        <v>16</v>
      </c>
    </row>
    <row r="26" spans="1:126" ht="75" x14ac:dyDescent="0.25">
      <c r="A26" s="44">
        <v>31</v>
      </c>
      <c r="B26" s="10" t="s">
        <v>151</v>
      </c>
      <c r="C26" s="10" t="s">
        <v>179</v>
      </c>
      <c r="D26" s="37">
        <f>IF(E26&gt;1,0,IF(F26/G26&lt;$G$8/100,0,IF(F26/G26&gt;$F$8/100,3,$D$8*(F26/G26-$G$8/100)/(($F$8-$G$8)/100))))</f>
        <v>3</v>
      </c>
      <c r="E26" s="19">
        <f>IF(G26=0,0,F26/G26)</f>
        <v>1</v>
      </c>
      <c r="F26" s="37">
        <v>40807.82</v>
      </c>
      <c r="G26" s="37">
        <v>40807.82</v>
      </c>
      <c r="H26" s="37">
        <f>IF(J26/K26&lt;$K$8/100,0,IF(J26/K26&gt;$J$8/100,3,$H$8*(J26/K26-$K$8/100)/(($J$8-$K$8)/100)))</f>
        <v>3</v>
      </c>
      <c r="I26" s="14">
        <f>IF(K26=0,0,J26/K26)</f>
        <v>1</v>
      </c>
      <c r="J26" s="37">
        <v>40807.82</v>
      </c>
      <c r="K26" s="37">
        <v>40807.82</v>
      </c>
      <c r="L26" s="37">
        <f>IF(N26/O26&lt;$O$8/100,0,IF(N26/O26&gt;$N$8/100,3,$L$8*(N26/O26-$O$8/100)/(($N$8-$O$8)/100)))</f>
        <v>3</v>
      </c>
      <c r="M26" s="14">
        <f>IF(O26=0,0,N26/O26)</f>
        <v>1</v>
      </c>
      <c r="N26" s="31">
        <f>F26</f>
        <v>40807.82</v>
      </c>
      <c r="O26" s="37">
        <v>40807.82</v>
      </c>
      <c r="P26" s="37">
        <f>IF(R26/S26&lt;$S$8/100,0,IF(R26/S26&gt;$R$8/100,3,$P$8*(R26/S26-$S$8/100)/(($R$8-$S$8)/100)))</f>
        <v>3</v>
      </c>
      <c r="Q26" s="14">
        <f>IF(S26=0,0,R26/S26)</f>
        <v>1</v>
      </c>
      <c r="R26" s="37">
        <f>J26</f>
        <v>40807.82</v>
      </c>
      <c r="S26" s="31">
        <f>K26</f>
        <v>40807.82</v>
      </c>
      <c r="T26" s="37">
        <f>IF(V26=0,3,IF(U26&lt;0.01,3,IF(U26&gt;0.05,0,U26/(0.05-0.01)*3)))</f>
        <v>3</v>
      </c>
      <c r="U26" s="14">
        <f>IF(AA26=0,0,(V26-W26-X26-Y26-Z26)/AA26)</f>
        <v>-9.4929982337158034E-2</v>
      </c>
      <c r="V26" s="37"/>
      <c r="W26" s="37"/>
      <c r="X26" s="37">
        <v>1760168</v>
      </c>
      <c r="Y26" s="37">
        <v>1760168</v>
      </c>
      <c r="Z26" s="37"/>
      <c r="AA26" s="37">
        <v>37083500</v>
      </c>
      <c r="AB26" s="37">
        <f>IF(AE26=0,3,IF(AD26/AE26&lt;$AE$8/100,3,IF(AD26/AE26&gt;$AD$8/100,0,3)))</f>
        <v>3</v>
      </c>
      <c r="AC26" s="19">
        <f>IF(AE26=0,0,AD26/AE26)</f>
        <v>0</v>
      </c>
      <c r="AD26" s="37"/>
      <c r="AE26" s="37">
        <v>6309494</v>
      </c>
      <c r="AF26" s="37">
        <f>IF(AG26&gt;3,IF(AG26&lt;8,1,0),0)</f>
        <v>0</v>
      </c>
      <c r="AG26" s="15">
        <f>AH26+4-AI26</f>
        <v>1</v>
      </c>
      <c r="AH26" s="15">
        <v>1</v>
      </c>
      <c r="AI26" s="15">
        <v>4</v>
      </c>
      <c r="AJ26" s="37"/>
      <c r="AK26" s="15"/>
      <c r="AL26" s="37"/>
      <c r="AM26" s="37"/>
      <c r="AN26" s="37"/>
      <c r="AO26" s="37"/>
      <c r="AP26" s="37"/>
      <c r="AQ26" s="37"/>
      <c r="AR26" s="37">
        <f>IF(AS26&lt;0.3,0,IF(AS26&gt;0.7,2,2*AS26/0.7))</f>
        <v>0</v>
      </c>
      <c r="AS26" s="14">
        <f>AT26/(AT26+AU26)</f>
        <v>1.0992210332340683E-3</v>
      </c>
      <c r="AT26" s="31">
        <f>F26</f>
        <v>40807.82</v>
      </c>
      <c r="AU26" s="37">
        <f>AA26</f>
        <v>37083500</v>
      </c>
      <c r="AV26" s="37">
        <f>IF(AW26/1&lt;$AY$8/100,0,IF(AW26/1&gt;$AX$8/100,$AV$8,($AX$8-$AY$8)*AW26))</f>
        <v>0</v>
      </c>
      <c r="AW26" s="14">
        <f>AX26/AY26-1</f>
        <v>8.9627180598397249E-3</v>
      </c>
      <c r="AX26" s="31">
        <f>AT26</f>
        <v>40807.82</v>
      </c>
      <c r="AY26" s="37">
        <v>40445.32</v>
      </c>
      <c r="AZ26" s="37">
        <v>2</v>
      </c>
      <c r="BA26" s="37">
        <f>AX26</f>
        <v>40807.82</v>
      </c>
      <c r="BB26" s="37">
        <v>0</v>
      </c>
      <c r="BC26" s="37">
        <f>IF(BD26&lt;$BE$8/100,1,0)</f>
        <v>1</v>
      </c>
      <c r="BD26" s="14">
        <f>IF(BF26=0,0,BE26/BF26)</f>
        <v>0</v>
      </c>
      <c r="BE26" s="37"/>
      <c r="BF26" s="37"/>
      <c r="BG26" s="37">
        <f>IF(BH26=0,1,IF(BH26/BI26&lt;0.01,1,0))</f>
        <v>1</v>
      </c>
      <c r="BH26" s="37"/>
      <c r="BI26" s="37"/>
      <c r="BJ26" s="37">
        <f>IF(BK26&lt;0.001,$BJ$8,0)</f>
        <v>4</v>
      </c>
      <c r="BK26" s="14">
        <f>BL26/(BM26+BN26+BO26)</f>
        <v>0</v>
      </c>
      <c r="BL26" s="37"/>
      <c r="BM26" s="37">
        <v>3396698.42</v>
      </c>
      <c r="BN26" s="37"/>
      <c r="BO26" s="37">
        <v>6618109.5899999999</v>
      </c>
      <c r="BP26" s="37">
        <f>IF(BQ26&lt;0.95,0,IF(BQ26&lt;1.05,2,0))</f>
        <v>0</v>
      </c>
      <c r="BQ26" s="14">
        <f>(BR26/BS26/BT26)/BU26</f>
        <v>1.2654772200495192</v>
      </c>
      <c r="BR26" s="37">
        <v>7307200</v>
      </c>
      <c r="BS26" s="37">
        <v>9.3000000000000007</v>
      </c>
      <c r="BT26" s="37">
        <v>12</v>
      </c>
      <c r="BU26" s="30">
        <v>51740.72</v>
      </c>
      <c r="BV26" s="37">
        <f>IF(BW26&lt;0.7,0,IF(BW26&lt;0.8,2,0))</f>
        <v>2</v>
      </c>
      <c r="BW26" s="14">
        <f>BX26/BY26</f>
        <v>0.72527951579731298</v>
      </c>
      <c r="BX26" s="37">
        <v>26925500</v>
      </c>
      <c r="BY26" s="31">
        <f>AT26+AU26</f>
        <v>37124307.82</v>
      </c>
      <c r="BZ26" s="37">
        <f>IF((CB26+CC26)/CD26&lt;0.6,0,2)</f>
        <v>2</v>
      </c>
      <c r="CA26" s="17">
        <f>(CB26+CC26)/CD26</f>
        <v>1.3333333333333333</v>
      </c>
      <c r="CB26" s="37">
        <v>2</v>
      </c>
      <c r="CC26" s="37">
        <v>2</v>
      </c>
      <c r="CD26" s="37">
        <v>3</v>
      </c>
      <c r="CE26" s="37">
        <f>IF(CG26/CH26&lt;$CG$8/100,0,IF(CG26/CH26&gt;$CH$8/100,3,$CE$8*(CG26/CH26-$CE$8/100)/(($CG$8-$CH$8)/100)))</f>
        <v>3</v>
      </c>
      <c r="CF26" s="14">
        <f>CG26/CH26</f>
        <v>1</v>
      </c>
      <c r="CG26" s="37">
        <v>4</v>
      </c>
      <c r="CH26" s="37">
        <v>4</v>
      </c>
      <c r="CI26" s="37">
        <f>IF(CJ26&gt;0,0,5)</f>
        <v>5</v>
      </c>
      <c r="CJ26" s="37"/>
      <c r="CK26" s="37">
        <f>IF(CL26/CM26&lt;$CL$8/100,0,IF(CL26/CM26&gt;$CM$8/100,$CK$8,$CK$8*(CL26/CM26-$CK$8/100)/(($CL$8-$CM$8)/100)))</f>
        <v>0</v>
      </c>
      <c r="CL26" s="18">
        <v>30</v>
      </c>
      <c r="CM26" s="18">
        <v>32</v>
      </c>
      <c r="CN26" s="37">
        <f>IF(CO26&gt;0,0,3)</f>
        <v>3</v>
      </c>
      <c r="CO26" s="37"/>
      <c r="CP26" s="37">
        <f>IF(CQ26&gt;0,0,3)</f>
        <v>3</v>
      </c>
      <c r="CQ26" s="37"/>
      <c r="CR26" s="37">
        <f>IF(CT26/CS26&lt;0.95,0,5*(CS26/CT26))</f>
        <v>5</v>
      </c>
      <c r="CS26" s="37">
        <v>4</v>
      </c>
      <c r="CT26" s="37">
        <v>4</v>
      </c>
      <c r="CU26" s="37">
        <f>IF(CW26/CV26&lt;0.95,0,5*(CV26/CW26))</f>
        <v>5</v>
      </c>
      <c r="CV26" s="37">
        <v>6</v>
      </c>
      <c r="CW26" s="37">
        <v>6</v>
      </c>
      <c r="CX26" s="37">
        <f>IF(CY26&gt;0,0,4)</f>
        <v>4</v>
      </c>
      <c r="CY26" s="37">
        <v>0</v>
      </c>
      <c r="CZ26" s="37">
        <v>29.2</v>
      </c>
      <c r="DA26" s="37">
        <f>IF(DC26/DD26&gt;1,0,IF(DC26/DD26&lt;$DD$8/100,0,IF(DC26/DD26&gt;$DC$8/100,$DA$8,$DA$8*(DC26/DD26-$DD$8/100)/(($DC$8-$DD$8)/100))))</f>
        <v>4</v>
      </c>
      <c r="DB26" s="14">
        <f>DC26/DD26</f>
        <v>1</v>
      </c>
      <c r="DC26" s="37">
        <v>45259.3</v>
      </c>
      <c r="DD26" s="37">
        <v>45259.3</v>
      </c>
      <c r="DE26" s="37">
        <f>IF(DF26&gt;0.01,0,3)</f>
        <v>3</v>
      </c>
      <c r="DF26" s="14">
        <f>IF(DH26=0,0,DG26/DH26)</f>
        <v>0</v>
      </c>
      <c r="DG26" s="37"/>
      <c r="DH26" s="37">
        <v>45259.3</v>
      </c>
      <c r="DI26" s="37">
        <f>IF(DJ26&gt;0,0,3)</f>
        <v>3</v>
      </c>
      <c r="DJ26" s="37"/>
      <c r="DK26" s="37"/>
      <c r="DL26" s="37">
        <f>IF(DM26&lt;0.9,0,5*DM26)</f>
        <v>5</v>
      </c>
      <c r="DM26" s="16">
        <f>DN26/DO26</f>
        <v>1</v>
      </c>
      <c r="DN26" s="34">
        <v>17</v>
      </c>
      <c r="DO26" s="34">
        <v>17</v>
      </c>
      <c r="DP26" s="37">
        <f>IF(DR26/DS26&lt;$DS$8/100,0,IF(DR26/DS26&gt;$DR$8/100,$DP$8,$DP$8*(DR26/DS26-$DS$8/100)/(($DR$8-$DS$8)/100)))</f>
        <v>4</v>
      </c>
      <c r="DQ26" s="14">
        <f>DR26/DS26</f>
        <v>1</v>
      </c>
      <c r="DR26" s="34">
        <v>31</v>
      </c>
      <c r="DS26" s="34">
        <v>31</v>
      </c>
      <c r="DT26" s="22">
        <f>D26+H26+L26+P26+T26+AB26+AF26+AJ26+AN26+AR26+AV26+AZ26+BC26+BG26+BJ26+BP26+BV26+BZ26+CE26+CI26+CK26+CN26+CP26+CR26+CU26+CX26+DA26+DE26+DI26+DL26+DP26</f>
        <v>77</v>
      </c>
      <c r="DU26" s="57">
        <f>IF(DT26&gt;70,IF(DT26&gt;85,1,2),3)</f>
        <v>2</v>
      </c>
      <c r="DV26" s="57">
        <f t="shared" si="0"/>
        <v>17</v>
      </c>
    </row>
    <row r="27" spans="1:126" ht="60" x14ac:dyDescent="0.25">
      <c r="A27" s="44">
        <v>53</v>
      </c>
      <c r="B27" s="10" t="s">
        <v>151</v>
      </c>
      <c r="C27" s="10" t="s">
        <v>201</v>
      </c>
      <c r="D27" s="37">
        <f>IF(E27&gt;1,0,IF(F27/G27&lt;$G$8/100,0,IF(F27/G27&gt;$F$8/100,3,$D$8*(F27/G27-$G$8/100)/(($F$8-$G$8)/100))))</f>
        <v>3</v>
      </c>
      <c r="E27" s="19">
        <f>IF(G27=0,0,F27/G27)</f>
        <v>1</v>
      </c>
      <c r="F27" s="37">
        <v>200000</v>
      </c>
      <c r="G27" s="37">
        <v>200000</v>
      </c>
      <c r="H27" s="37">
        <f>IF(J27/K27&lt;$K$8/100,0,IF(J27/K27&gt;$J$8/100,3,$H$8*(J27/K27-$K$8/100)/(($J$8-$K$8)/100)))</f>
        <v>3</v>
      </c>
      <c r="I27" s="14">
        <f>IF(K27=0,0,J27/K27)</f>
        <v>1</v>
      </c>
      <c r="J27" s="37">
        <v>200000</v>
      </c>
      <c r="K27" s="37">
        <v>200000</v>
      </c>
      <c r="L27" s="37"/>
      <c r="M27" s="14">
        <f>IF(O27=0,0,N27/O27)</f>
        <v>0</v>
      </c>
      <c r="N27" s="31">
        <f>F27</f>
        <v>200000</v>
      </c>
      <c r="O27" s="37">
        <v>0</v>
      </c>
      <c r="P27" s="37">
        <f>IF(R27/S27&lt;$S$8/100,0,IF(R27/S27&gt;$R$8/100,3,$P$8*(R27/S27-$S$8/100)/(($R$8-$S$8)/100)))</f>
        <v>3</v>
      </c>
      <c r="Q27" s="14">
        <f>IF(S27=0,0,R27/S27)</f>
        <v>1</v>
      </c>
      <c r="R27" s="37">
        <f>J27</f>
        <v>200000</v>
      </c>
      <c r="S27" s="31">
        <f>K27</f>
        <v>200000</v>
      </c>
      <c r="T27" s="37">
        <f>IF(V27=0,3,IF(U27&lt;0.01,3,IF(U27&gt;0.05,0,U27/(0.05-0.01)*3)))</f>
        <v>3</v>
      </c>
      <c r="U27" s="14">
        <f>IF(AA27=0,0,(V27-W27-X27-Y27-Z27)/AA27)</f>
        <v>-0.33382918927933025</v>
      </c>
      <c r="V27" s="37">
        <v>0</v>
      </c>
      <c r="W27" s="37">
        <v>0</v>
      </c>
      <c r="X27" s="37">
        <v>14453178.23</v>
      </c>
      <c r="Y27" s="37">
        <v>5645321.9100000001</v>
      </c>
      <c r="Z27" s="37">
        <v>0</v>
      </c>
      <c r="AA27" s="37">
        <v>60205940</v>
      </c>
      <c r="AB27" s="37">
        <f>IF(AE27=0,3,IF(AD27/AE27&lt;$AE$8/100,3,IF(AD27/AE27&gt;$AD$8/100,0,3)))</f>
        <v>0</v>
      </c>
      <c r="AC27" s="19">
        <f>IF(AE27=0,0,AD27/AE27)</f>
        <v>1.2122080527296174E-2</v>
      </c>
      <c r="AD27" s="37">
        <v>1692</v>
      </c>
      <c r="AE27" s="37">
        <v>139580</v>
      </c>
      <c r="AF27" s="37">
        <f>IF(AG27&gt;3,IF(AG27&lt;8,1,0),0)</f>
        <v>0</v>
      </c>
      <c r="AG27" s="15">
        <f>AH27+4-AI27</f>
        <v>-4</v>
      </c>
      <c r="AH27" s="15">
        <v>4</v>
      </c>
      <c r="AI27" s="15">
        <v>12</v>
      </c>
      <c r="AJ27" s="37"/>
      <c r="AK27" s="15"/>
      <c r="AL27" s="37"/>
      <c r="AM27" s="37"/>
      <c r="AN27" s="37"/>
      <c r="AO27" s="37"/>
      <c r="AP27" s="37">
        <v>0</v>
      </c>
      <c r="AQ27" s="37">
        <v>0</v>
      </c>
      <c r="AR27" s="37">
        <f>IF(AS27&lt;0.3,0,IF(AS27&gt;0.7,2,2*AS27/0.7))</f>
        <v>0</v>
      </c>
      <c r="AS27" s="14">
        <f>AT27/(AT27+AU27)</f>
        <v>3.31093266655564E-3</v>
      </c>
      <c r="AT27" s="31">
        <f>F27</f>
        <v>200000</v>
      </c>
      <c r="AU27" s="37">
        <f>AA27</f>
        <v>60205940</v>
      </c>
      <c r="AV27" s="37">
        <v>2</v>
      </c>
      <c r="AW27" s="14">
        <v>0</v>
      </c>
      <c r="AX27" s="31">
        <f>AT27</f>
        <v>200000</v>
      </c>
      <c r="AY27" s="37">
        <v>0</v>
      </c>
      <c r="AZ27" s="37">
        <v>2</v>
      </c>
      <c r="BA27" s="37">
        <f>AX27</f>
        <v>200000</v>
      </c>
      <c r="BB27" s="37">
        <v>0</v>
      </c>
      <c r="BC27" s="37">
        <f>IF(BD27&lt;$BE$8/100,1,0)</f>
        <v>1</v>
      </c>
      <c r="BD27" s="14">
        <f>IF(BF27=0,0,BE27/BF27)</f>
        <v>0</v>
      </c>
      <c r="BE27" s="37">
        <v>0</v>
      </c>
      <c r="BF27" s="37">
        <v>129114.38</v>
      </c>
      <c r="BG27" s="37">
        <f>IF(BH27=0,1,IF(BH27/BI27&lt;0.01,1,0))</f>
        <v>1</v>
      </c>
      <c r="BH27" s="37">
        <v>0</v>
      </c>
      <c r="BI27" s="37">
        <v>196354809.75</v>
      </c>
      <c r="BJ27" s="37">
        <f>IF(BK27&lt;0.001,$BJ$8,0)</f>
        <v>4</v>
      </c>
      <c r="BK27" s="14">
        <f>BL27/(BM27+BN27+BO27)</f>
        <v>0</v>
      </c>
      <c r="BL27" s="37">
        <v>0</v>
      </c>
      <c r="BM27" s="37">
        <v>12610229.710000001</v>
      </c>
      <c r="BN27" s="37">
        <v>0</v>
      </c>
      <c r="BO27" s="37">
        <v>2880689.03</v>
      </c>
      <c r="BP27" s="37">
        <f>IF(BQ27&lt;0.95,0,IF(BQ27&lt;1.05,2,0))</f>
        <v>2</v>
      </c>
      <c r="BQ27" s="14">
        <f>(BR27/BS27/BT27)/BU27</f>
        <v>0.99328166993423461</v>
      </c>
      <c r="BR27" s="37">
        <v>21136400</v>
      </c>
      <c r="BS27" s="37">
        <v>33.4</v>
      </c>
      <c r="BT27" s="37">
        <v>12</v>
      </c>
      <c r="BU27" s="37">
        <v>53092.22</v>
      </c>
      <c r="BV27" s="37">
        <f>IF(BW27&lt;0.7,0,IF(BW27&lt;0.8,2,0))</f>
        <v>2</v>
      </c>
      <c r="BW27" s="14">
        <f>BX27/BY27</f>
        <v>0.74288389519308862</v>
      </c>
      <c r="BX27" s="37">
        <v>44874600</v>
      </c>
      <c r="BY27" s="31">
        <f>AT27+AU27</f>
        <v>60405940</v>
      </c>
      <c r="BZ27" s="37">
        <f>IF((CB27+CC27)/CD27&lt;0.6,0,2)</f>
        <v>2</v>
      </c>
      <c r="CA27" s="17">
        <f>(CB27+CC27)/CD27</f>
        <v>2</v>
      </c>
      <c r="CB27" s="37">
        <v>2</v>
      </c>
      <c r="CC27" s="37">
        <v>2</v>
      </c>
      <c r="CD27" s="37">
        <v>2</v>
      </c>
      <c r="CE27" s="37">
        <f>IF(CG27/CH27&lt;$CG$8/100,0,IF(CG27/CH27&gt;$CH$8/100,3,$CE$8*(CG27/CH27-$CE$8/100)/(($CG$8-$CH$8)/100)))</f>
        <v>3</v>
      </c>
      <c r="CF27" s="14">
        <f>CG27/CH27</f>
        <v>1</v>
      </c>
      <c r="CG27" s="37">
        <v>8</v>
      </c>
      <c r="CH27" s="37">
        <v>8</v>
      </c>
      <c r="CI27" s="37">
        <f>IF(CJ27&gt;0,0,5)</f>
        <v>5</v>
      </c>
      <c r="CJ27" s="37">
        <v>0</v>
      </c>
      <c r="CK27" s="37">
        <f>IF(CL27/CM27&lt;$CL$8/100,0,IF(CL27/CM27&gt;$CM$8/100,$CK$8,$CK$8*(CL27/CM27-$CK$8/100)/(($CL$8-$CM$8)/100)))</f>
        <v>2</v>
      </c>
      <c r="CL27" s="37">
        <v>35</v>
      </c>
      <c r="CM27" s="37">
        <v>35</v>
      </c>
      <c r="CN27" s="37">
        <f>IF(CO27&gt;0,0,3)</f>
        <v>3</v>
      </c>
      <c r="CO27" s="37">
        <v>0</v>
      </c>
      <c r="CP27" s="37">
        <f>IF(CQ27&gt;0,0,3)</f>
        <v>3</v>
      </c>
      <c r="CQ27" s="37">
        <v>0</v>
      </c>
      <c r="CR27" s="37">
        <f>IF(CT27/CS27&lt;0.95,0,5*(CS27/CT27))</f>
        <v>5</v>
      </c>
      <c r="CS27" s="37">
        <v>4</v>
      </c>
      <c r="CT27" s="37">
        <v>4</v>
      </c>
      <c r="CU27" s="37">
        <f>IF(CW27/CV27&lt;0.95,0,5*(CV27/CW27))</f>
        <v>5</v>
      </c>
      <c r="CV27" s="37">
        <v>6</v>
      </c>
      <c r="CW27" s="37">
        <v>6</v>
      </c>
      <c r="CX27" s="37">
        <f>IF(CY27&gt;0,0,4)</f>
        <v>4</v>
      </c>
      <c r="CY27" s="37">
        <v>0</v>
      </c>
      <c r="CZ27" s="37">
        <v>21.86</v>
      </c>
      <c r="DA27" s="37">
        <f>IF(DC27/DD27&gt;1,0,IF(DC27/DD27&lt;$DD$8/100,0,IF(DC27/DD27&gt;$DC$8/100,$DA$8,$DA$8*(DC27/DD27-$DD$8/100)/(($DC$8-$DD$8)/100))))</f>
        <v>4</v>
      </c>
      <c r="DB27" s="14">
        <f>DC27/DD27</f>
        <v>1</v>
      </c>
      <c r="DC27" s="38">
        <v>60405.94</v>
      </c>
      <c r="DD27" s="38">
        <v>60405.94</v>
      </c>
      <c r="DE27" s="37">
        <f>IF(DF27&gt;0.01,0,3)</f>
        <v>3</v>
      </c>
      <c r="DF27" s="14">
        <f>IF(DH27=0,0,DG27/DH27)</f>
        <v>0</v>
      </c>
      <c r="DG27" s="38"/>
      <c r="DH27" s="38">
        <v>714201.13</v>
      </c>
      <c r="DI27" s="37">
        <f>IF(DJ27&gt;0,0,3)</f>
        <v>3</v>
      </c>
      <c r="DJ27" s="37">
        <v>0</v>
      </c>
      <c r="DK27" s="37">
        <v>0</v>
      </c>
      <c r="DL27" s="37">
        <f>IF(DM27&lt;0.9,0,5*DM27)</f>
        <v>5</v>
      </c>
      <c r="DM27" s="16">
        <f>DN27/DO27</f>
        <v>1</v>
      </c>
      <c r="DN27" s="59">
        <v>26</v>
      </c>
      <c r="DO27" s="59">
        <v>26</v>
      </c>
      <c r="DP27" s="37">
        <f>IF(DR27/DS27&lt;$DS$8/100,0,IF(DR27/DS27&gt;$DR$8/100,$DP$8,$DP$8*(DR27/DS27-$DS$8/100)/(($DR$8-$DS$8)/100)))</f>
        <v>4</v>
      </c>
      <c r="DQ27" s="14">
        <f>DR27/DS27</f>
        <v>1</v>
      </c>
      <c r="DR27" s="59">
        <v>72</v>
      </c>
      <c r="DS27" s="59">
        <v>72</v>
      </c>
      <c r="DT27" s="22">
        <f>D27+H27+L27+P27+T27+AB27+AF27+AJ27+AN27+AR27+AV27+AZ27+BC27+BG27+BJ27+BP27+BV27+BZ27+CE27+CI27+CK27+CN27+CP27+CR27+CU27+CX27+DA27+DE27+DI27+DL27+DP27</f>
        <v>77</v>
      </c>
      <c r="DU27" s="57">
        <f>IF(DT27&gt;70,IF(DT27&gt;85,1,2),3)</f>
        <v>2</v>
      </c>
      <c r="DV27" s="57">
        <f t="shared" si="0"/>
        <v>17</v>
      </c>
    </row>
    <row r="28" spans="1:126" ht="45" x14ac:dyDescent="0.25">
      <c r="A28" s="44">
        <v>12</v>
      </c>
      <c r="B28" s="10" t="s">
        <v>148</v>
      </c>
      <c r="C28" s="10" t="s">
        <v>161</v>
      </c>
      <c r="D28" s="37">
        <f>IF(E28&gt;1,0,IF(F28/G28&lt;$G$8/100,0,IF(F28/G28&gt;$F$8/100,3,$D$8*(F28/G28-$G$8/100)/(($F$8-$G$8)/100))))</f>
        <v>3</v>
      </c>
      <c r="E28" s="19">
        <f>IF(G28=0,0,F28/G28)</f>
        <v>1</v>
      </c>
      <c r="F28" s="37">
        <v>11950704.09</v>
      </c>
      <c r="G28" s="37">
        <v>11950704.09</v>
      </c>
      <c r="H28" s="37">
        <f>IF(J28/K28&lt;$K$8/100,0,IF(J28/K28&gt;$J$8/100,3,$H$8*(J28/K28-$K$8/100)/(($J$8-$K$8)/100)))</f>
        <v>0.55967079090030314</v>
      </c>
      <c r="I28" s="14">
        <f>IF(K28=0,0,J28/K28)</f>
        <v>0.91492455442400811</v>
      </c>
      <c r="J28" s="37">
        <v>11454455.699999999</v>
      </c>
      <c r="K28" s="37">
        <v>12519563.109999999</v>
      </c>
      <c r="L28" s="37">
        <f>IF(N28/O28&lt;$O$8/100,0,IF(N28/O28&gt;$N$8/100,3,$L$8*(N28/O28-$O$8/100)/(($N$8-$O$8)/100)))</f>
        <v>3</v>
      </c>
      <c r="M28" s="14">
        <f>IF(O28=0,0,N28/O28)</f>
        <v>1.03919166</v>
      </c>
      <c r="N28" s="31">
        <f>F28</f>
        <v>11950704.09</v>
      </c>
      <c r="O28" s="37">
        <v>11500000</v>
      </c>
      <c r="P28" s="37">
        <f>IF(R28/S28&lt;$S$8/100,0,IF(R28/S28&gt;$R$8/100,3,$P$8*(R28/S28-$S$8/100)/(($R$8-$S$8)/100)))</f>
        <v>2.4738683163601216</v>
      </c>
      <c r="Q28" s="14">
        <f>IF(S28=0,0,R28/S28)</f>
        <v>0.91492455442400811</v>
      </c>
      <c r="R28" s="37">
        <f>J28</f>
        <v>11454455.699999999</v>
      </c>
      <c r="S28" s="31">
        <f>K28</f>
        <v>12519563.109999999</v>
      </c>
      <c r="T28" s="37">
        <f>IF(V28=0,3,IF(U28&lt;0.01,3,IF(U28&gt;0.05,0,U28/(0.05-0.01)*3)))</f>
        <v>3</v>
      </c>
      <c r="U28" s="14">
        <f>IF(AA28=0,0,(V28-W28-X28-Y28-Z28)/AA28)</f>
        <v>1.1858884352243901E-3</v>
      </c>
      <c r="V28" s="37">
        <v>5565996.9299999997</v>
      </c>
      <c r="W28" s="37">
        <v>0</v>
      </c>
      <c r="X28" s="37">
        <v>2731284.42</v>
      </c>
      <c r="Y28" s="58">
        <v>2731284.42</v>
      </c>
      <c r="Z28" s="37">
        <v>0</v>
      </c>
      <c r="AA28" s="37">
        <v>87215700</v>
      </c>
      <c r="AB28" s="37">
        <f>IF(AE28=0,3,IF(AD28/AE28&lt;$AE$8/100,3,IF(AD28/AE28&gt;$AD$8/100,0,3)))</f>
        <v>3</v>
      </c>
      <c r="AC28" s="19">
        <f>IF(AE28=0,0,AD28/AE28)</f>
        <v>5.0622730119047532E-3</v>
      </c>
      <c r="AD28" s="37">
        <v>106429</v>
      </c>
      <c r="AE28" s="37">
        <v>21023955</v>
      </c>
      <c r="AF28" s="37">
        <f>IF(AG28&gt;3,IF(AG28&lt;8,1,0),0)</f>
        <v>1</v>
      </c>
      <c r="AG28" s="15">
        <f>AH28+4-AI28</f>
        <v>4</v>
      </c>
      <c r="AH28" s="15">
        <v>3</v>
      </c>
      <c r="AI28" s="15">
        <v>3</v>
      </c>
      <c r="AJ28" s="37"/>
      <c r="AK28" s="15"/>
      <c r="AL28" s="37"/>
      <c r="AM28" s="37"/>
      <c r="AN28" s="37"/>
      <c r="AO28" s="37"/>
      <c r="AP28" s="37"/>
      <c r="AQ28" s="37"/>
      <c r="AR28" s="37">
        <f>IF(AS28&lt;0.3,0,IF(AS28&gt;0.7,2,2*AS28/0.7))</f>
        <v>0</v>
      </c>
      <c r="AS28" s="14">
        <f>AT28/(AT28+AU28)</f>
        <v>0.12051162084241709</v>
      </c>
      <c r="AT28" s="31">
        <f>F28</f>
        <v>11950704.09</v>
      </c>
      <c r="AU28" s="37">
        <f>AA28</f>
        <v>87215700</v>
      </c>
      <c r="AV28" s="37">
        <f>IF(AW28/1&lt;$AY$8/100,0,IF(AW28/1&gt;$AX$8/100,$AV$8,($AX$8-$AY$8)*AW28))</f>
        <v>0.69492982139446369</v>
      </c>
      <c r="AW28" s="14">
        <f>AX28/AY28-1</f>
        <v>8.6866227674307961E-2</v>
      </c>
      <c r="AX28" s="31">
        <f>AT28</f>
        <v>11950704.09</v>
      </c>
      <c r="AY28" s="37">
        <v>10995561.17</v>
      </c>
      <c r="AZ28" s="37">
        <v>2</v>
      </c>
      <c r="BA28" s="37">
        <f>AX28</f>
        <v>11950704.09</v>
      </c>
      <c r="BB28" s="37">
        <v>0</v>
      </c>
      <c r="BC28" s="37">
        <f>IF(BD28&lt;$BE$8/100,1,0)</f>
        <v>1</v>
      </c>
      <c r="BD28" s="14">
        <f>IF(BF28=0,0,BE28/BF28)</f>
        <v>0</v>
      </c>
      <c r="BE28" s="37">
        <v>0</v>
      </c>
      <c r="BF28" s="37">
        <v>8291522.6100000003</v>
      </c>
      <c r="BG28" s="37">
        <f>IF(BH28=0,1,IF(BH28/BI28&lt;0.01,1,0))</f>
        <v>1</v>
      </c>
      <c r="BH28" s="37">
        <v>0</v>
      </c>
      <c r="BI28" s="37">
        <v>268101280.28</v>
      </c>
      <c r="BJ28" s="37">
        <f>IF(BK28&lt;0.001,$BJ$8,0)</f>
        <v>4</v>
      </c>
      <c r="BK28" s="14">
        <f>BL28/(BM28+BN28+BO28)</f>
        <v>0</v>
      </c>
      <c r="BL28" s="37">
        <v>0</v>
      </c>
      <c r="BM28" s="37">
        <v>53013739.409999996</v>
      </c>
      <c r="BN28" s="37">
        <v>0</v>
      </c>
      <c r="BO28" s="37">
        <v>5876130.3899999997</v>
      </c>
      <c r="BP28" s="37">
        <f>IF(BQ28&lt;0.95,0,IF(BQ28&lt;1.05,2,0))</f>
        <v>0</v>
      </c>
      <c r="BQ28" s="14">
        <f>(BR28/BS28/BT28)/BU28</f>
        <v>1.1997623565923548</v>
      </c>
      <c r="BR28" s="37">
        <v>30109100</v>
      </c>
      <c r="BS28" s="37">
        <v>38.799999999999997</v>
      </c>
      <c r="BT28" s="37">
        <v>12</v>
      </c>
      <c r="BU28" s="30">
        <v>53900.1</v>
      </c>
      <c r="BV28" s="37">
        <f>IF(BW28&lt;0.7,0,IF(BW28&lt;0.8,2,0))</f>
        <v>2</v>
      </c>
      <c r="BW28" s="14">
        <f>BX28/BY28</f>
        <v>0.70088230734796619</v>
      </c>
      <c r="BX28" s="37">
        <v>69503978.109999999</v>
      </c>
      <c r="BY28" s="31">
        <f>AT28+AU28</f>
        <v>99166404.090000004</v>
      </c>
      <c r="BZ28" s="37">
        <f>IF((CB28+CC28)/CD28&lt;0.6,0,2)</f>
        <v>2</v>
      </c>
      <c r="CA28" s="17">
        <f>(CB28+CC28)/CD28</f>
        <v>2</v>
      </c>
      <c r="CB28" s="37">
        <v>4</v>
      </c>
      <c r="CC28" s="37">
        <v>4</v>
      </c>
      <c r="CD28" s="37">
        <v>4</v>
      </c>
      <c r="CE28" s="37">
        <f>IF(CG28/CH28&lt;$CG$8/100,0,IF(CG28/CH28&gt;$CH$8/100,3,$CE$8*(CG28/CH28-$CE$8/100)/(($CG$8-$CH$8)/100)))</f>
        <v>3</v>
      </c>
      <c r="CF28" s="14">
        <f>CG28/CH28</f>
        <v>1</v>
      </c>
      <c r="CG28" s="37">
        <v>2</v>
      </c>
      <c r="CH28" s="37">
        <v>2</v>
      </c>
      <c r="CI28" s="37">
        <f>IF(CJ28&gt;0,0,5)</f>
        <v>5</v>
      </c>
      <c r="CJ28" s="37">
        <v>0</v>
      </c>
      <c r="CK28" s="37">
        <f>IF(CL28/CM28&lt;$CL$8/100,0,IF(CL28/CM28&gt;$CM$8/100,$CK$8,$CK$8*(CL28/CM28-$CK$8/100)/(($CL$8-$CM$8)/100)))</f>
        <v>2</v>
      </c>
      <c r="CL28" s="18">
        <v>35</v>
      </c>
      <c r="CM28" s="18">
        <v>35</v>
      </c>
      <c r="CN28" s="37">
        <f>IF(CO28&gt;0,0,3)</f>
        <v>3</v>
      </c>
      <c r="CO28" s="37">
        <v>0</v>
      </c>
      <c r="CP28" s="37">
        <f>IF(CQ28&gt;0,0,3)</f>
        <v>3</v>
      </c>
      <c r="CQ28" s="37">
        <v>0</v>
      </c>
      <c r="CR28" s="37">
        <f>IF(CT28/CS28&lt;0.95,0,5*(CS28/CT28))</f>
        <v>5</v>
      </c>
      <c r="CS28" s="37">
        <v>4</v>
      </c>
      <c r="CT28" s="37">
        <v>4</v>
      </c>
      <c r="CU28" s="37">
        <f>IF(CW28/CV28&lt;0.95,0,5*(CV28/CW28))</f>
        <v>5</v>
      </c>
      <c r="CV28" s="37">
        <v>6</v>
      </c>
      <c r="CW28" s="37">
        <v>6</v>
      </c>
      <c r="CX28" s="37">
        <f>IF(CY28&gt;0,0,4)</f>
        <v>4</v>
      </c>
      <c r="CY28" s="37">
        <v>0</v>
      </c>
      <c r="CZ28" s="37">
        <v>27.8</v>
      </c>
      <c r="DA28" s="37">
        <f>IF(DC28/DD28&gt;1,0,IF(DC28/DD28&lt;$DD$8/100,0,IF(DC28/DD28&gt;$DC$8/100,$DA$8,$DA$8*(DC28/DD28-$DD$8/100)/(($DC$8-$DD$8)/100))))</f>
        <v>3.0966673148124317</v>
      </c>
      <c r="DB28" s="14">
        <f>DC28/DD28</f>
        <v>0.95064168773140401</v>
      </c>
      <c r="DC28" s="37">
        <v>109251.07</v>
      </c>
      <c r="DD28" s="37">
        <v>114923.5</v>
      </c>
      <c r="DE28" s="37">
        <f>IF(DF28&gt;0.01,0,3)</f>
        <v>3</v>
      </c>
      <c r="DF28" s="14">
        <f>IF(DH28=0,0,DG28/DH28)</f>
        <v>0</v>
      </c>
      <c r="DG28" s="37">
        <v>0</v>
      </c>
      <c r="DH28" s="37">
        <v>114923.5</v>
      </c>
      <c r="DI28" s="37">
        <f>IF(DJ28&gt;0,0,3)</f>
        <v>3</v>
      </c>
      <c r="DJ28" s="37"/>
      <c r="DK28" s="37"/>
      <c r="DL28" s="37">
        <f>IF(DM28&lt;0.9,0,5*DM28)</f>
        <v>5</v>
      </c>
      <c r="DM28" s="16">
        <f>DN28/DO28</f>
        <v>1</v>
      </c>
      <c r="DN28" s="34">
        <v>23</v>
      </c>
      <c r="DO28" s="34">
        <v>23</v>
      </c>
      <c r="DP28" s="37">
        <f>IF(DR28/DS28&lt;$DS$8/100,0,IF(DR28/DS28&gt;$DR$8/100,$DP$8,$DP$8*(DR28/DS28-$DS$8/100)/(($DR$8-$DS$8)/100)))</f>
        <v>4</v>
      </c>
      <c r="DQ28" s="14">
        <f>DR28/DS28</f>
        <v>1</v>
      </c>
      <c r="DR28" s="34">
        <v>70</v>
      </c>
      <c r="DS28" s="34">
        <v>70</v>
      </c>
      <c r="DT28" s="22">
        <f>D28+H28+L28+P28+T28+AB28+AF28+AJ28+AN28+AR28+AV28+AZ28+BC28+BG28+BJ28+BP28+BV28+BZ28+CE28+CI28+CK28+CN28+CP28+CR28+CU28+CX28+DA28+DE28+DI28+DL28+DP28</f>
        <v>76.825136243467313</v>
      </c>
      <c r="DU28" s="57">
        <f>IF(DT28&gt;70,IF(DT28&gt;85,1,2),3)</f>
        <v>2</v>
      </c>
      <c r="DV28" s="57">
        <f t="shared" si="0"/>
        <v>19</v>
      </c>
    </row>
    <row r="29" spans="1:126" ht="45" x14ac:dyDescent="0.25">
      <c r="A29" s="44">
        <v>19</v>
      </c>
      <c r="B29" s="10" t="s">
        <v>148</v>
      </c>
      <c r="C29" s="10" t="s">
        <v>167</v>
      </c>
      <c r="D29" s="37">
        <f>IF(E29&gt;1,0,IF(F29/G29&lt;$G$8/100,0,IF(F29/G29&gt;$F$8/100,3,$D$8*(F29/G29-$G$8/100)/(($F$8-$G$8)/100))))</f>
        <v>3</v>
      </c>
      <c r="E29" s="19">
        <f>IF(G29=0,0,F29/G29)</f>
        <v>1</v>
      </c>
      <c r="F29" s="37">
        <v>2124430.4500000002</v>
      </c>
      <c r="G29" s="37">
        <v>2124430.4500000002</v>
      </c>
      <c r="H29" s="37">
        <f>IF(J29/K29&lt;$K$8/100,0,IF(J29/K29&gt;$J$8/100,3,$H$8*(J29/K29-$K$8/100)/(($J$8-$K$8)/100)))</f>
        <v>1.5956217263298766</v>
      </c>
      <c r="I29" s="14">
        <f>IF(K29=0,0,J29/K29)</f>
        <v>0.94254991270213007</v>
      </c>
      <c r="J29" s="37">
        <v>2461340.75</v>
      </c>
      <c r="K29" s="37">
        <v>2611363.83</v>
      </c>
      <c r="L29" s="37">
        <f>IF(N29/O29&lt;$O$8/100,0,IF(N29/O29&gt;$N$8/100,3,$L$8*(N29/O29-$O$8/100)/(($N$8-$O$8)/100)))</f>
        <v>3</v>
      </c>
      <c r="M29" s="14">
        <f>IF(O29=0,0,N29/O29)</f>
        <v>2.1244304500000002</v>
      </c>
      <c r="N29" s="31">
        <f>F29</f>
        <v>2124430.4500000002</v>
      </c>
      <c r="O29" s="37">
        <v>1000000</v>
      </c>
      <c r="P29" s="37">
        <f>IF(R29/S29&lt;$S$8/100,0,IF(R29/S29&gt;$R$8/100,3,$P$8*(R29/S29-$S$8/100)/(($R$8-$S$8)/100)))</f>
        <v>2.8882486905319507</v>
      </c>
      <c r="Q29" s="14">
        <f>IF(S29=0,0,R29/S29)</f>
        <v>0.94254991270213007</v>
      </c>
      <c r="R29" s="37">
        <f>J29</f>
        <v>2461340.75</v>
      </c>
      <c r="S29" s="31">
        <f>K29</f>
        <v>2611363.83</v>
      </c>
      <c r="T29" s="37">
        <f>IF(V29=0,3,IF(U29&lt;0.01,3,IF(U29&gt;0.05,0,U29/(0.05-0.01)*3)))</f>
        <v>3</v>
      </c>
      <c r="U29" s="14">
        <f>IF(AA29=0,0,(V29-W29-X29-Y29-Z29)/AA29)</f>
        <v>-0.12850578507754659</v>
      </c>
      <c r="V29" s="24" t="s">
        <v>222</v>
      </c>
      <c r="W29" s="37">
        <v>2807247.81</v>
      </c>
      <c r="X29" s="37">
        <v>1913769</v>
      </c>
      <c r="Y29" s="37">
        <v>1913769</v>
      </c>
      <c r="Z29" s="37">
        <v>0</v>
      </c>
      <c r="AA29" s="37">
        <v>51630250</v>
      </c>
      <c r="AB29" s="37">
        <f>IF(AE29=0,3,IF(AD29/AE29&lt;$AE$8/100,3,IF(AD29/AE29&gt;$AD$8/100,0,3)))</f>
        <v>0</v>
      </c>
      <c r="AC29" s="19">
        <f>IF(AE29=0,0,AD29/AE29)</f>
        <v>0.14897575694106543</v>
      </c>
      <c r="AD29" s="37">
        <v>627346</v>
      </c>
      <c r="AE29" s="37">
        <v>4211061</v>
      </c>
      <c r="AF29" s="37">
        <f>IF(AG29&gt;3,IF(AG29&lt;8,1,0),0)</f>
        <v>1</v>
      </c>
      <c r="AG29" s="15">
        <f>AH29+4-AI29</f>
        <v>7</v>
      </c>
      <c r="AH29" s="15">
        <v>7</v>
      </c>
      <c r="AI29" s="15">
        <v>4</v>
      </c>
      <c r="AJ29" s="37"/>
      <c r="AK29" s="15"/>
      <c r="AL29" s="37"/>
      <c r="AM29" s="37"/>
      <c r="AN29" s="37"/>
      <c r="AO29" s="37"/>
      <c r="AP29" s="37"/>
      <c r="AQ29" s="37"/>
      <c r="AR29" s="37">
        <f>IF(AS29&lt;0.3,0,IF(AS29&gt;0.7,2,2*AS29/0.7))</f>
        <v>0</v>
      </c>
      <c r="AS29" s="14">
        <f>AT29/(AT29+AU29)</f>
        <v>3.9520846040114452E-2</v>
      </c>
      <c r="AT29" s="31">
        <f>F29</f>
        <v>2124430.4500000002</v>
      </c>
      <c r="AU29" s="37">
        <f>AA29</f>
        <v>51630250</v>
      </c>
      <c r="AV29" s="37">
        <f>IF(AW29/1&lt;$AY$8/100,0,IF(AW29/1&gt;$AX$8/100,$AV$8,($AX$8-$AY$8)*AW29))</f>
        <v>2</v>
      </c>
      <c r="AW29" s="14">
        <f>AX29/AY29-1</f>
        <v>0.68373863399586332</v>
      </c>
      <c r="AX29" s="31">
        <f>AT29</f>
        <v>2124430.4500000002</v>
      </c>
      <c r="AY29" s="37">
        <v>1261734.1000000001</v>
      </c>
      <c r="AZ29" s="37">
        <v>2</v>
      </c>
      <c r="BA29" s="37">
        <f>AX29</f>
        <v>2124430.4500000002</v>
      </c>
      <c r="BB29" s="37">
        <v>0</v>
      </c>
      <c r="BC29" s="37">
        <f>IF(BD29&lt;$BE$8/100,1,0)</f>
        <v>1</v>
      </c>
      <c r="BD29" s="14">
        <f>IF(BF29=0,0,BE29/BF29)</f>
        <v>0</v>
      </c>
      <c r="BE29" s="37">
        <v>0</v>
      </c>
      <c r="BF29" s="37">
        <v>3621960.06</v>
      </c>
      <c r="BG29" s="37">
        <f>IF(BH29=0,1,IF(BH29/BI29&lt;0.01,1,0))</f>
        <v>1</v>
      </c>
      <c r="BH29" s="37">
        <v>0</v>
      </c>
      <c r="BI29" s="37">
        <v>162623651.11000001</v>
      </c>
      <c r="BJ29" s="37">
        <f>IF(BK29&lt;0.001,$BJ$8,0)</f>
        <v>4</v>
      </c>
      <c r="BK29" s="14">
        <f>BL29/(BM29+BN29+BO29)</f>
        <v>0</v>
      </c>
      <c r="BL29" s="37">
        <v>0</v>
      </c>
      <c r="BM29" s="37">
        <v>2122576.36</v>
      </c>
      <c r="BN29" s="37">
        <v>0</v>
      </c>
      <c r="BO29" s="37">
        <v>1540648.75</v>
      </c>
      <c r="BP29" s="37">
        <f>IF(BQ29&lt;0.95,0,IF(BQ29&lt;1.05,2,0))</f>
        <v>0</v>
      </c>
      <c r="BQ29" s="14">
        <f>(BR29/BS29/BT29)/BU29</f>
        <v>1.1265993689479692</v>
      </c>
      <c r="BR29" s="37">
        <v>19018700</v>
      </c>
      <c r="BS29" s="37">
        <v>26.1</v>
      </c>
      <c r="BT29" s="37">
        <v>12</v>
      </c>
      <c r="BU29" s="30">
        <v>53900.1</v>
      </c>
      <c r="BV29" s="37">
        <f>IF(BW29&lt;0.7,0,IF(BW29&lt;0.8,2,0))</f>
        <v>2</v>
      </c>
      <c r="BW29" s="14">
        <f>BX29/BY29</f>
        <v>0.77385819898404773</v>
      </c>
      <c r="BX29" s="37">
        <v>41598500.200000003</v>
      </c>
      <c r="BY29" s="31">
        <f>AT29+AU29</f>
        <v>53754680.450000003</v>
      </c>
      <c r="BZ29" s="37">
        <f>IF((CB29+CC29)/CD29&lt;0.6,0,2)</f>
        <v>2</v>
      </c>
      <c r="CA29" s="17">
        <f>(CB29+CC29)/CD29</f>
        <v>2</v>
      </c>
      <c r="CB29" s="37">
        <v>3</v>
      </c>
      <c r="CC29" s="37">
        <v>3</v>
      </c>
      <c r="CD29" s="37">
        <v>3</v>
      </c>
      <c r="CE29" s="37">
        <f>IF(CG29/CH29&lt;$CG$8/100,0,IF(CG29/CH29&gt;$CH$8/100,3,$CE$8*(CG29/CH29-$CE$8/100)/(($CG$8-$CH$8)/100)))</f>
        <v>3</v>
      </c>
      <c r="CF29" s="14">
        <f>CG29/CH29</f>
        <v>1</v>
      </c>
      <c r="CG29" s="37">
        <v>2</v>
      </c>
      <c r="CH29" s="37">
        <v>2</v>
      </c>
      <c r="CI29" s="37">
        <f>IF(CJ29&gt;0,0,5)</f>
        <v>5</v>
      </c>
      <c r="CJ29" s="37">
        <v>0</v>
      </c>
      <c r="CK29" s="37">
        <f>IF(CL29/CM29&lt;$CL$8/100,0,IF(CL29/CM29&gt;$CM$8/100,$CK$8,$CK$8*(CL29/CM29-$CK$8/100)/(($CL$8-$CM$8)/100)))</f>
        <v>2</v>
      </c>
      <c r="CL29" s="18">
        <v>35</v>
      </c>
      <c r="CM29" s="18">
        <v>35</v>
      </c>
      <c r="CN29" s="37">
        <f>IF(CO29&gt;0,0,3)</f>
        <v>3</v>
      </c>
      <c r="CO29" s="37">
        <v>0</v>
      </c>
      <c r="CP29" s="37">
        <f>IF(CQ29&gt;0,0,3)</f>
        <v>3</v>
      </c>
      <c r="CQ29" s="37">
        <v>0</v>
      </c>
      <c r="CR29" s="37">
        <f>IF(CT29/CS29&lt;0.95,0,5*(CS29/CT29))</f>
        <v>5</v>
      </c>
      <c r="CS29" s="37">
        <v>4</v>
      </c>
      <c r="CT29" s="37">
        <v>4</v>
      </c>
      <c r="CU29" s="37">
        <f>IF(CW29/CV29&lt;0.95,0,5*(CV29/CW29))</f>
        <v>4.166666666666667</v>
      </c>
      <c r="CV29" s="37">
        <v>5</v>
      </c>
      <c r="CW29" s="37">
        <v>6</v>
      </c>
      <c r="CX29" s="37">
        <f>IF(CY29&gt;0,0,4)</f>
        <v>4</v>
      </c>
      <c r="CY29" s="37">
        <v>0</v>
      </c>
      <c r="CZ29" s="37">
        <v>21.2</v>
      </c>
      <c r="DA29" s="37">
        <f>IF(DC29/DD29&gt;1,0,IF(DC29/DD29&lt;$DD$8/100,0,IF(DC29/DD29&gt;$DC$8/100,$DA$8,$DA$8*(DC29/DD29-$DD$8/100)/(($DC$8-$DD$8)/100))))</f>
        <v>4</v>
      </c>
      <c r="DB29" s="14">
        <f>DC29/DD29</f>
        <v>0.99342794500426612</v>
      </c>
      <c r="DC29" s="37">
        <v>73584.399999999994</v>
      </c>
      <c r="DD29" s="37">
        <v>74071.199999999997</v>
      </c>
      <c r="DE29" s="37">
        <f>IF(DF29&gt;0.01,0,3)</f>
        <v>3</v>
      </c>
      <c r="DF29" s="14">
        <f>IF(DH29=0,0,DG29/DH29)</f>
        <v>0</v>
      </c>
      <c r="DG29" s="37">
        <v>0</v>
      </c>
      <c r="DH29" s="37">
        <v>74071.199999999997</v>
      </c>
      <c r="DI29" s="37">
        <f>IF(DJ29&gt;0,0,3)</f>
        <v>3</v>
      </c>
      <c r="DJ29" s="37"/>
      <c r="DK29" s="37"/>
      <c r="DL29" s="37">
        <f>IF(DM29&lt;0.9,0,5*DM29)</f>
        <v>5</v>
      </c>
      <c r="DM29" s="16">
        <f>DN29/DO29</f>
        <v>1</v>
      </c>
      <c r="DN29" s="34">
        <v>12</v>
      </c>
      <c r="DO29" s="34">
        <v>12</v>
      </c>
      <c r="DP29" s="37">
        <f>IF(DR29/DS29&lt;$DS$8/100,0,IF(DR29/DS29&gt;$DR$8/100,$DP$8,$DP$8*(DR29/DS29-$DS$8/100)/(($DR$8-$DS$8)/100)))</f>
        <v>4</v>
      </c>
      <c r="DQ29" s="14">
        <f>DR29/DS29</f>
        <v>1</v>
      </c>
      <c r="DR29" s="34">
        <v>54</v>
      </c>
      <c r="DS29" s="34">
        <v>54</v>
      </c>
      <c r="DT29" s="22">
        <f>D29+H29+L29+P29+T29+AB29+AF29+AJ29+AN29+AR29+AV29+AZ29+BC29+BG29+BJ29+BP29+BV29+BZ29+CE29+CI29+CK29+CN29+CP29+CR29+CU29+CX29+DA29+DE29+DI29+DL29+DP29</f>
        <v>76.650537083528491</v>
      </c>
      <c r="DU29" s="57">
        <f>IF(DT29&gt;70,IF(DT29&gt;85,1,2),3)</f>
        <v>2</v>
      </c>
      <c r="DV29" s="57">
        <f t="shared" si="0"/>
        <v>20</v>
      </c>
    </row>
    <row r="30" spans="1:126" ht="45" x14ac:dyDescent="0.25">
      <c r="A30" s="44">
        <v>23</v>
      </c>
      <c r="B30" s="10" t="s">
        <v>151</v>
      </c>
      <c r="C30" s="10" t="s">
        <v>171</v>
      </c>
      <c r="D30" s="37">
        <f>IF(E30&gt;1,0,IF(F30/G30&lt;$G$8/100,0,IF(F30/G30&gt;$F$8/100,3,$D$8*(F30/G30-$G$8/100)/(($F$8-$G$8)/100))))</f>
        <v>3</v>
      </c>
      <c r="E30" s="19">
        <f>IF(G30=0,0,F30/G30)</f>
        <v>1</v>
      </c>
      <c r="F30" s="37">
        <v>9918343.8399999999</v>
      </c>
      <c r="G30" s="37">
        <v>9918343.8399999999</v>
      </c>
      <c r="H30" s="37">
        <f>IF(J30/K30&lt;$K$8/100,0,IF(J30/K30&gt;$J$8/100,3,$H$8*(J30/K30-$K$8/100)/(($J$8-$K$8)/100)))</f>
        <v>0</v>
      </c>
      <c r="I30" s="14">
        <f>IF(K30=0,0,J30/K30)</f>
        <v>0.79325166971310379</v>
      </c>
      <c r="J30" s="37">
        <v>8329214.9400000004</v>
      </c>
      <c r="K30" s="37">
        <v>10500091.279999999</v>
      </c>
      <c r="L30" s="37">
        <f>IF(N30/O30&lt;$O$8/100,0,IF(N30/O30&gt;$N$8/100,3,$L$8*(N30/O30-$O$8/100)/(($N$8-$O$8)/100)))</f>
        <v>3</v>
      </c>
      <c r="M30" s="14">
        <f>IF(O30=0,0,N30/O30)</f>
        <v>1.3586772383561643</v>
      </c>
      <c r="N30" s="31">
        <f>F30</f>
        <v>9918343.8399999999</v>
      </c>
      <c r="O30" s="37">
        <v>7300000</v>
      </c>
      <c r="P30" s="37">
        <f>IF(R30/S30&lt;$S$8/100,0,IF(R30/S30&gt;$R$8/100,3,$P$8*(R30/S30-$S$8/100)/(($R$8-$S$8)/100)))</f>
        <v>0.64877504569655686</v>
      </c>
      <c r="Q30" s="14">
        <f>IF(S30=0,0,R30/S30)</f>
        <v>0.79325166971310379</v>
      </c>
      <c r="R30" s="37">
        <f>J30</f>
        <v>8329214.9400000004</v>
      </c>
      <c r="S30" s="31">
        <f>K30</f>
        <v>10500091.279999999</v>
      </c>
      <c r="T30" s="37">
        <f>IF(V30=0,3,IF(U30&lt;0.01,3,IF(U30&gt;0.05,0,U30/(0.05-0.01)*3)))</f>
        <v>3</v>
      </c>
      <c r="U30" s="14">
        <f>IF(AA30=0,0,(V30-W30-X30-Y30-Z30)/AA30)</f>
        <v>-5.2043170388680528E-3</v>
      </c>
      <c r="V30" s="24" t="s">
        <v>222</v>
      </c>
      <c r="W30" s="37">
        <v>0</v>
      </c>
      <c r="X30" s="37">
        <v>122114.1</v>
      </c>
      <c r="Y30" s="37">
        <v>122114.09</v>
      </c>
      <c r="Z30" s="37">
        <v>0</v>
      </c>
      <c r="AA30" s="37">
        <v>46928000</v>
      </c>
      <c r="AB30" s="37">
        <f>IF(AE30=0,3,IF(AD30/AE30&lt;$AE$8/100,3,IF(AD30/AE30&gt;$AD$8/100,0,3)))</f>
        <v>3</v>
      </c>
      <c r="AC30" s="19">
        <f>IF(AE30=0,0,AD30/AE30)</f>
        <v>0</v>
      </c>
      <c r="AD30" s="37">
        <v>0</v>
      </c>
      <c r="AE30" s="37">
        <v>2013550</v>
      </c>
      <c r="AF30" s="37">
        <f>IF(AG30&gt;3,IF(AG30&lt;8,1,0),0)</f>
        <v>1</v>
      </c>
      <c r="AG30" s="15">
        <f>AH30+4-AI30</f>
        <v>4</v>
      </c>
      <c r="AH30" s="15">
        <v>12</v>
      </c>
      <c r="AI30" s="15">
        <v>12</v>
      </c>
      <c r="AJ30" s="37"/>
      <c r="AK30" s="15"/>
      <c r="AL30" s="37"/>
      <c r="AM30" s="37"/>
      <c r="AN30" s="37"/>
      <c r="AO30" s="37"/>
      <c r="AP30" s="37"/>
      <c r="AQ30" s="37"/>
      <c r="AR30" s="37">
        <f>IF(AS30&lt;0.3,0,IF(AS30&gt;0.7,2,2*AS30/0.7))</f>
        <v>0</v>
      </c>
      <c r="AS30" s="14">
        <f>AT30/(AT30+AU30)</f>
        <v>0.17447637209380112</v>
      </c>
      <c r="AT30" s="31">
        <f>F30</f>
        <v>9918343.8399999999</v>
      </c>
      <c r="AU30" s="37">
        <f>AA30</f>
        <v>46928000</v>
      </c>
      <c r="AV30" s="37">
        <f>IF(AW30/1&lt;$AY$8/100,0,IF(AW30/1&gt;$AX$8/100,$AV$8,($AX$8-$AY$8)*AW30))</f>
        <v>2</v>
      </c>
      <c r="AW30" s="14">
        <f>AX30/AY30-1</f>
        <v>0.29047298681541678</v>
      </c>
      <c r="AX30" s="31">
        <f>AT30</f>
        <v>9918343.8399999999</v>
      </c>
      <c r="AY30" s="37">
        <v>7685820.5800000001</v>
      </c>
      <c r="AZ30" s="37">
        <v>2</v>
      </c>
      <c r="BA30" s="37">
        <f>AX30</f>
        <v>9918343.8399999999</v>
      </c>
      <c r="BB30" s="37">
        <v>0</v>
      </c>
      <c r="BC30" s="37">
        <f>IF(BD30&lt;$BE$8/100,1,0)</f>
        <v>1</v>
      </c>
      <c r="BD30" s="14">
        <f>IF(BF30=0,0,BE30/BF30)</f>
        <v>0</v>
      </c>
      <c r="BE30" s="37">
        <v>0</v>
      </c>
      <c r="BF30" s="37">
        <v>4956339.87</v>
      </c>
      <c r="BG30" s="37">
        <f>IF(BH30=0,1,IF(BH30/BI30&lt;0.01,1,0))</f>
        <v>1</v>
      </c>
      <c r="BH30" s="37">
        <v>0</v>
      </c>
      <c r="BI30" s="37">
        <v>180004148.94999999</v>
      </c>
      <c r="BJ30" s="37">
        <f>IF(BK30&lt;0.001,$BJ$8,0)</f>
        <v>4</v>
      </c>
      <c r="BK30" s="14">
        <f>BL30/(BM30+BN30+BO30)</f>
        <v>0</v>
      </c>
      <c r="BL30" s="37">
        <v>0</v>
      </c>
      <c r="BM30" s="37">
        <v>46843624.700000003</v>
      </c>
      <c r="BN30" s="37">
        <v>0</v>
      </c>
      <c r="BO30" s="37">
        <v>8246750.7999999998</v>
      </c>
      <c r="BP30" s="37">
        <f>IF(BQ30&lt;0.95,0,IF(BQ30&lt;1.05,2,0))</f>
        <v>0</v>
      </c>
      <c r="BQ30" s="14">
        <f>(BR30/BS30/BT30)/BU30</f>
        <v>1.0668685399035311</v>
      </c>
      <c r="BR30" s="37">
        <v>18631400</v>
      </c>
      <c r="BS30" s="37">
        <v>27</v>
      </c>
      <c r="BT30" s="37">
        <v>12</v>
      </c>
      <c r="BU30" s="30">
        <v>53900.1</v>
      </c>
      <c r="BV30" s="37">
        <f>IF(BW30&lt;0.7,0,IF(BW30&lt;0.8,2,0))</f>
        <v>2</v>
      </c>
      <c r="BW30" s="14">
        <f>BX30/BY30</f>
        <v>0.716893760216189</v>
      </c>
      <c r="BX30" s="37">
        <v>40752789.189999998</v>
      </c>
      <c r="BY30" s="31">
        <f>AT30+AU30</f>
        <v>56846343.840000004</v>
      </c>
      <c r="BZ30" s="37">
        <f>IF((CB30+CC30)/CD30&lt;0.6,0,2)</f>
        <v>2</v>
      </c>
      <c r="CA30" s="17">
        <f>(CB30+CC30)/CD30</f>
        <v>2</v>
      </c>
      <c r="CB30" s="37">
        <v>3</v>
      </c>
      <c r="CC30" s="37">
        <v>3</v>
      </c>
      <c r="CD30" s="37">
        <v>3</v>
      </c>
      <c r="CE30" s="37">
        <f>IF(CG30/CH30&lt;$CG$8/100,0,IF(CG30/CH30&gt;$CH$8/100,3,$CE$8*(CG30/CH30-$CE$8/100)/(($CG$8-$CH$8)/100)))</f>
        <v>3</v>
      </c>
      <c r="CF30" s="14">
        <f>CG30/CH30</f>
        <v>1</v>
      </c>
      <c r="CG30" s="37">
        <v>2</v>
      </c>
      <c r="CH30" s="37">
        <v>2</v>
      </c>
      <c r="CI30" s="37">
        <f>IF(CJ30&gt;0,0,5)</f>
        <v>5</v>
      </c>
      <c r="CJ30" s="37">
        <v>0</v>
      </c>
      <c r="CK30" s="37">
        <f>IF(CL30/CM30&lt;$CL$8/100,0,IF(CL30/CM30&gt;$CM$8/100,$CK$8,$CK$8*(CL30/CM30-$CK$8/100)/(($CL$8-$CM$8)/100)))</f>
        <v>2</v>
      </c>
      <c r="CL30" s="18">
        <v>39</v>
      </c>
      <c r="CM30" s="18">
        <v>39</v>
      </c>
      <c r="CN30" s="37">
        <f>IF(CO30&gt;0,0,3)</f>
        <v>3</v>
      </c>
      <c r="CO30" s="37">
        <v>0</v>
      </c>
      <c r="CP30" s="37">
        <f>IF(CQ30&gt;0,0,3)</f>
        <v>3</v>
      </c>
      <c r="CQ30" s="37">
        <v>0</v>
      </c>
      <c r="CR30" s="37">
        <f>IF(CT30/CS30&lt;0.95,0,5*(CS30/CT30))</f>
        <v>5</v>
      </c>
      <c r="CS30" s="37">
        <v>4</v>
      </c>
      <c r="CT30" s="37">
        <v>4</v>
      </c>
      <c r="CU30" s="37">
        <f>IF(CW30/CV30&lt;0.95,0,5*(CV30/CW30))</f>
        <v>5</v>
      </c>
      <c r="CV30" s="37">
        <v>6</v>
      </c>
      <c r="CW30" s="37">
        <v>6</v>
      </c>
      <c r="CX30" s="37">
        <f>IF(CY30&gt;0,0,4)</f>
        <v>4</v>
      </c>
      <c r="CY30" s="37"/>
      <c r="CZ30" s="37">
        <v>172.1</v>
      </c>
      <c r="DA30" s="37">
        <f>IF(DC30/DD30&gt;1,0,IF(DC30/DD30&lt;$DD$8/100,0,IF(DC30/DD30&gt;$DC$8/100,$DA$8,$DA$8*(DC30/DD30-$DD$8/100)/(($DC$8-$DD$8)/100))))</f>
        <v>3.7211733372584543</v>
      </c>
      <c r="DB30" s="14">
        <f>DC30/DD30</f>
        <v>0.97093813346089974</v>
      </c>
      <c r="DC30" s="37">
        <v>72662</v>
      </c>
      <c r="DD30" s="37">
        <v>74836.899999999994</v>
      </c>
      <c r="DE30" s="37">
        <f>IF(DF30&gt;0.01,0,3)</f>
        <v>3</v>
      </c>
      <c r="DF30" s="14">
        <f>IF(DH30=0,0,DG30/DH30)</f>
        <v>0</v>
      </c>
      <c r="DG30" s="37">
        <v>0</v>
      </c>
      <c r="DH30" s="37">
        <v>74836.899999999994</v>
      </c>
      <c r="DI30" s="37">
        <f>IF(DJ30&gt;0,0,3)</f>
        <v>3</v>
      </c>
      <c r="DJ30" s="37"/>
      <c r="DK30" s="37"/>
      <c r="DL30" s="37">
        <f>IF(DM30&lt;0.9,0,5*DM30)</f>
        <v>5</v>
      </c>
      <c r="DM30" s="16">
        <f>DN30/DO30</f>
        <v>1</v>
      </c>
      <c r="DN30" s="34">
        <v>9</v>
      </c>
      <c r="DO30" s="34">
        <v>9</v>
      </c>
      <c r="DP30" s="37">
        <f>IF(DR30/DS30&lt;$DS$8/100,0,IF(DR30/DS30&gt;$DR$8/100,$DP$8,$DP$8*(DR30/DS30-$DS$8/100)/(($DR$8-$DS$8)/100)))</f>
        <v>4</v>
      </c>
      <c r="DQ30" s="14">
        <f>DR30/DS30</f>
        <v>1</v>
      </c>
      <c r="DR30" s="34">
        <v>54</v>
      </c>
      <c r="DS30" s="34">
        <v>54</v>
      </c>
      <c r="DT30" s="22">
        <f>D30+H30+L30+P30+T30+AB30+AF30+AJ30+AN30+AR30+AV30+AZ30+BC30+BG30+BJ30+BP30+BV30+BZ30+CE30+CI30+CK30+CN30+CP30+CR30+CU30+CX30+DA30+DE30+DI30+DL30+DP30</f>
        <v>76.369948382955016</v>
      </c>
      <c r="DU30" s="57">
        <f>IF(DT30&gt;70,IF(DT30&gt;85,1,2),3)</f>
        <v>2</v>
      </c>
      <c r="DV30" s="57">
        <f t="shared" si="0"/>
        <v>21</v>
      </c>
    </row>
    <row r="31" spans="1:126" ht="60" x14ac:dyDescent="0.25">
      <c r="A31" s="44">
        <v>66</v>
      </c>
      <c r="B31" s="10" t="s">
        <v>151</v>
      </c>
      <c r="C31" s="10" t="s">
        <v>214</v>
      </c>
      <c r="D31" s="37">
        <f>IF(E31&gt;1,0,IF(F31/G31&lt;$G$8/100,0,IF(F31/G31&gt;$F$8/100,3,$D$8*(F31/G31-$G$8/100)/(($F$8-$G$8)/100))))</f>
        <v>3</v>
      </c>
      <c r="E31" s="19">
        <f>IF(G31=0,0,F31/G31)</f>
        <v>1</v>
      </c>
      <c r="F31" s="34">
        <v>127028632.59999999</v>
      </c>
      <c r="G31" s="34">
        <v>127028632.59999999</v>
      </c>
      <c r="H31" s="37">
        <f>IF(J31/K31&lt;$K$8/100,0,IF(J31/K31&gt;$J$8/100,3,$H$8*(J31/K31-$K$8/100)/(($J$8-$K$8)/100)))</f>
        <v>0</v>
      </c>
      <c r="I31" s="14">
        <f>IF(K31=0,0,J31/K31)</f>
        <v>0.8041087742059605</v>
      </c>
      <c r="J31" s="34">
        <v>122364844.70999999</v>
      </c>
      <c r="K31" s="34">
        <v>152174492.59999999</v>
      </c>
      <c r="L31" s="37">
        <f>IF(N31/O31&lt;$O$8/100,0,IF(N31/O31&gt;$N$8/100,3,$L$8*(N31/O31-$O$8/100)/(($N$8-$O$8)/100)))</f>
        <v>3</v>
      </c>
      <c r="M31" s="14">
        <f>IF(O31=0,0,N31/O31)</f>
        <v>1.536017322853688</v>
      </c>
      <c r="N31" s="31">
        <f>F31</f>
        <v>127028632.59999999</v>
      </c>
      <c r="O31" s="34">
        <v>82700000</v>
      </c>
      <c r="P31" s="37">
        <f>IF(R31/S31&lt;$S$8/100,0,IF(R31/S31&gt;$R$8/100,3,$P$8*(R31/S31-$S$8/100)/(($R$8-$S$8)/100)))</f>
        <v>0.81163161308940746</v>
      </c>
      <c r="Q31" s="14">
        <f>IF(S31=0,0,R31/S31)</f>
        <v>0.8041087742059605</v>
      </c>
      <c r="R31" s="37">
        <f>J31</f>
        <v>122364844.70999999</v>
      </c>
      <c r="S31" s="31">
        <f>K31</f>
        <v>152174492.59999999</v>
      </c>
      <c r="T31" s="37">
        <f>IF(V31=0,3,IF(U31&lt;0.01,3,IF(U31&gt;0.05,0,U31/(0.05-0.01)*3)))</f>
        <v>3</v>
      </c>
      <c r="U31" s="14">
        <f>IF(AA31=0,0,(V31-W31-X31-Y31-Z31)/AA31)</f>
        <v>-0.20536113444883897</v>
      </c>
      <c r="V31" s="37"/>
      <c r="W31" s="37">
        <v>202283.41</v>
      </c>
      <c r="X31" s="37">
        <v>17229575.18</v>
      </c>
      <c r="Y31" s="37">
        <v>1725227.18</v>
      </c>
      <c r="Z31" s="37">
        <v>4411000</v>
      </c>
      <c r="AA31" s="34">
        <v>114764100</v>
      </c>
      <c r="AB31" s="37">
        <f>IF(AE31=0,3,IF(AD31/AE31&lt;$AE$8/100,3,IF(AD31/AE31&gt;$AD$8/100,0,3)))</f>
        <v>3</v>
      </c>
      <c r="AC31" s="19">
        <f>IF(AE31=0,0,AD31/AE31)</f>
        <v>0</v>
      </c>
      <c r="AD31" s="37">
        <v>0</v>
      </c>
      <c r="AE31" s="37">
        <v>0</v>
      </c>
      <c r="AF31" s="37">
        <f>IF(AG31&gt;3,IF(AG31&lt;8,1,0),0)</f>
        <v>1</v>
      </c>
      <c r="AG31" s="15">
        <f>AH31+4-AI31</f>
        <v>5</v>
      </c>
      <c r="AH31" s="6">
        <v>5</v>
      </c>
      <c r="AI31" s="6">
        <v>4</v>
      </c>
      <c r="AJ31" s="37"/>
      <c r="AK31" s="15"/>
      <c r="AL31" s="37"/>
      <c r="AM31" s="37"/>
      <c r="AN31" s="37"/>
      <c r="AO31" s="37"/>
      <c r="AP31" s="37"/>
      <c r="AQ31" s="37"/>
      <c r="AR31" s="37">
        <f>IF(AS31&lt;0.3,0,IF(AS31&gt;0.7,2,2*AS31/0.7))</f>
        <v>1.5497910408813449</v>
      </c>
      <c r="AS31" s="14">
        <f>AT31/(AT31+AU31)</f>
        <v>0.54242686430847065</v>
      </c>
      <c r="AT31" s="31">
        <f>F31</f>
        <v>127028632.59999999</v>
      </c>
      <c r="AU31" s="37">
        <v>107157100</v>
      </c>
      <c r="AV31" s="37">
        <f>IF(AW31/1&lt;$AY$8/100,0,IF(AW31/1&gt;$AX$8/100,$AV$8,($AX$8-$AY$8)*AW31))</f>
        <v>2</v>
      </c>
      <c r="AW31" s="14">
        <f>AX31/AY31-1</f>
        <v>0.49521658404456548</v>
      </c>
      <c r="AX31" s="31">
        <f>AT31</f>
        <v>127028632.59999999</v>
      </c>
      <c r="AY31" s="37">
        <v>84956677.150000006</v>
      </c>
      <c r="AZ31" s="37">
        <v>2</v>
      </c>
      <c r="BA31" s="37">
        <f>AX31</f>
        <v>127028632.59999999</v>
      </c>
      <c r="BB31" s="37">
        <v>0</v>
      </c>
      <c r="BC31" s="37">
        <f>IF(BD31&lt;$BE$8/100,1,0)</f>
        <v>1</v>
      </c>
      <c r="BD31" s="14">
        <f>IF(BF31=0,0,BE31/BF31)</f>
        <v>0</v>
      </c>
      <c r="BE31" s="37"/>
      <c r="BF31" s="37">
        <v>6657757.8700000001</v>
      </c>
      <c r="BG31" s="37">
        <f>IF(BH31=0,1,IF(BH31/BI31&lt;0.01,1,0))</f>
        <v>1</v>
      </c>
      <c r="BH31" s="37"/>
      <c r="BI31" s="37">
        <v>341646533.10000002</v>
      </c>
      <c r="BJ31" s="37">
        <f>IF(BK31&lt;0.001,$BJ$8,0)</f>
        <v>4</v>
      </c>
      <c r="BK31" s="14">
        <f>BL31/(BM31+BN31+BO31)</f>
        <v>0</v>
      </c>
      <c r="BL31" s="37"/>
      <c r="BM31" s="37">
        <v>106047997.23999999</v>
      </c>
      <c r="BN31" s="37"/>
      <c r="BO31" s="37">
        <v>27305784.34</v>
      </c>
      <c r="BP31" s="37">
        <f>IF(BQ31&lt;0.95,0,IF(BQ31&lt;1.05,2,0))</f>
        <v>0</v>
      </c>
      <c r="BQ31" s="14">
        <f>(BR31/BS31/BT31)/BU31</f>
        <v>1.3145971208857712</v>
      </c>
      <c r="BR31" s="34">
        <v>3577816.8</v>
      </c>
      <c r="BS31" s="34">
        <v>4.2</v>
      </c>
      <c r="BT31" s="34">
        <v>12</v>
      </c>
      <c r="BU31" s="34">
        <v>54000.14</v>
      </c>
      <c r="BV31" s="37">
        <f>IF(BW31&lt;0.7,0,IF(BW31&lt;0.8,2,0))</f>
        <v>0</v>
      </c>
      <c r="BW31" s="14">
        <f>BX31/BY31</f>
        <v>0.25130309753122854</v>
      </c>
      <c r="BX31" s="34">
        <v>58851600</v>
      </c>
      <c r="BY31" s="31">
        <f>AT31+AU31</f>
        <v>234185732.59999999</v>
      </c>
      <c r="BZ31" s="37">
        <f>IF((CB31+CC31)/CD31&lt;0.6,0,2)</f>
        <v>2</v>
      </c>
      <c r="CA31" s="17">
        <f>(CB31+CC31)/CD31</f>
        <v>2.8</v>
      </c>
      <c r="CB31" s="34">
        <v>7</v>
      </c>
      <c r="CC31" s="34">
        <v>7</v>
      </c>
      <c r="CD31" s="34">
        <v>5</v>
      </c>
      <c r="CE31" s="37">
        <f>IF(CG31/CH31&lt;$CG$8/100,0,IF(CG31/CH31&gt;$CH$8/100,3,$CE$8*(CG31/CH31-$CE$8/100)/(($CG$8-$CH$8)/100)))</f>
        <v>3</v>
      </c>
      <c r="CF31" s="14">
        <f>CG31/CH31</f>
        <v>1</v>
      </c>
      <c r="CG31" s="34">
        <v>2</v>
      </c>
      <c r="CH31" s="34">
        <v>2</v>
      </c>
      <c r="CI31" s="37">
        <f>IF(CJ31&gt;0,0,5)</f>
        <v>5</v>
      </c>
      <c r="CJ31" s="37"/>
      <c r="CK31" s="37">
        <f>IF(CL31/CM31&lt;$CL$8/100,0,IF(CL31/CM31&gt;$CM$8/100,$CK$8,$CK$8*(CL31/CM31-$CK$8/100)/(($CL$8-$CM$8)/100)))</f>
        <v>2</v>
      </c>
      <c r="CL31" s="34">
        <v>35</v>
      </c>
      <c r="CM31" s="34">
        <v>35</v>
      </c>
      <c r="CN31" s="37">
        <f>IF(CO31&gt;0,0,3)</f>
        <v>3</v>
      </c>
      <c r="CO31" s="37"/>
      <c r="CP31" s="37">
        <f>IF(CQ31&gt;0,0,3)</f>
        <v>3</v>
      </c>
      <c r="CQ31" s="37"/>
      <c r="CR31" s="37">
        <f>IF(CT31/CS31&lt;0.95,0,5*(CS31/CT31))</f>
        <v>5</v>
      </c>
      <c r="CS31" s="37">
        <v>4</v>
      </c>
      <c r="CT31" s="37">
        <v>4</v>
      </c>
      <c r="CU31" s="37">
        <f>IF(CW31/CV31&lt;0.95,0,5*(CV31/CW31))</f>
        <v>5</v>
      </c>
      <c r="CV31" s="34">
        <v>6</v>
      </c>
      <c r="CW31" s="37">
        <v>6</v>
      </c>
      <c r="CX31" s="37">
        <f>IF(CY31&gt;0,0,4)</f>
        <v>4</v>
      </c>
      <c r="CY31" s="37">
        <v>0</v>
      </c>
      <c r="CZ31" s="37">
        <v>22.94</v>
      </c>
      <c r="DA31" s="37">
        <f>IF(DC31/DD31&gt;1,0,IF(DC31/DD31&lt;$DD$8/100,0,IF(DC31/DD31&gt;$DC$8/100,$DA$8,$DA$8*(DC31/DD31-$DD$8/100)/(($DC$8-$DD$8)/100))))</f>
        <v>4</v>
      </c>
      <c r="DB31" s="14">
        <f>DC31/DD31</f>
        <v>0.99824326788645068</v>
      </c>
      <c r="DC31" s="35">
        <v>114954.7</v>
      </c>
      <c r="DD31" s="35">
        <v>115157</v>
      </c>
      <c r="DE31" s="37">
        <f>IF(DF31&gt;0.01,0,3)</f>
        <v>3</v>
      </c>
      <c r="DF31" s="14">
        <f>IF(DH31=0,0,DG31/DH31)</f>
        <v>0</v>
      </c>
      <c r="DG31" s="37"/>
      <c r="DH31" s="37">
        <v>114954.7</v>
      </c>
      <c r="DI31" s="37">
        <f>IF(DJ31&gt;0,0,3)</f>
        <v>3</v>
      </c>
      <c r="DJ31" s="37"/>
      <c r="DK31" s="37"/>
      <c r="DL31" s="37">
        <f>IF(DM31&lt;0.9,0,5*DM31)</f>
        <v>5</v>
      </c>
      <c r="DM31" s="16">
        <f>DN31/DO31</f>
        <v>1</v>
      </c>
      <c r="DN31" s="34">
        <v>18</v>
      </c>
      <c r="DO31" s="34">
        <v>18</v>
      </c>
      <c r="DP31" s="37">
        <f>IF(DR31/DS31&lt;$DS$8/100,0,IF(DR31/DS31&gt;$DR$8/100,$DP$8,$DP$8*(DR31/DS31-$DS$8/100)/(($DR$8-$DS$8)/100)))</f>
        <v>4</v>
      </c>
      <c r="DQ31" s="14">
        <f>DR31/DS31</f>
        <v>1</v>
      </c>
      <c r="DR31" s="34">
        <v>112</v>
      </c>
      <c r="DS31" s="34">
        <v>112</v>
      </c>
      <c r="DT31" s="22">
        <f>D31+H31+L31+P31+T31+AB31+AF31+AJ31+AN31+AR31+AV31+AZ31+BC31+BG31+BJ31+BP31+BV31+BZ31+CE31+CI31+CK31+CN31+CP31+CR31+CU31+CX31+DA31+DE31+DI31+DL31+DP31</f>
        <v>76.361422653970749</v>
      </c>
      <c r="DU31" s="57">
        <f>IF(DT31&gt;70,IF(DT31&gt;85,1,2),3)</f>
        <v>2</v>
      </c>
      <c r="DV31" s="57">
        <f t="shared" si="0"/>
        <v>22</v>
      </c>
    </row>
    <row r="32" spans="1:126" ht="45" x14ac:dyDescent="0.25">
      <c r="A32" s="44">
        <v>6</v>
      </c>
      <c r="B32" s="10" t="s">
        <v>151</v>
      </c>
      <c r="C32" s="10" t="s">
        <v>155</v>
      </c>
      <c r="D32" s="37">
        <f>IF(E32&gt;1,0,IF(F32/G32&lt;$G$8/100,0,IF(F32/G32&gt;$F$8/100,3,$D$8*(F32/G32-$G$8/100)/(($F$8-$G$8)/100))))</f>
        <v>3</v>
      </c>
      <c r="E32" s="19">
        <f>IF(G32=0,0,F32/G32)</f>
        <v>1</v>
      </c>
      <c r="F32" s="37">
        <v>3467696.38</v>
      </c>
      <c r="G32" s="37">
        <v>3467696.38</v>
      </c>
      <c r="H32" s="37">
        <f>IF(J32/K32&lt;$K$8/100,0,IF(J32/K32&gt;$J$8/100,3,$H$8*(J32/K32-$K$8/100)/(($J$8-$K$8)/100)))</f>
        <v>3</v>
      </c>
      <c r="I32" s="14">
        <f>IF(K32=0,0,J32/K32)</f>
        <v>1</v>
      </c>
      <c r="J32" s="37">
        <v>3898893.51</v>
      </c>
      <c r="K32" s="37">
        <v>3898893.51</v>
      </c>
      <c r="L32" s="37">
        <f>IF(N32/O32&lt;$O$8/100,0,IF(N32/O32&gt;$N$8/100,3,$L$8*(N32/O32-$O$8/100)/(($N$8-$O$8)/100)))</f>
        <v>3</v>
      </c>
      <c r="M32" s="14">
        <f>IF(O32=0,0,N32/O32)</f>
        <v>2.0278926198830409</v>
      </c>
      <c r="N32" s="31">
        <f>F32</f>
        <v>3467696.38</v>
      </c>
      <c r="O32" s="37">
        <v>1710000</v>
      </c>
      <c r="P32" s="37">
        <f>IF(R32/S32&lt;$S$8/100,0,IF(R32/S32&gt;$R$8/100,3,$P$8*(R32/S32-$S$8/100)/(($R$8-$S$8)/100)))</f>
        <v>3</v>
      </c>
      <c r="Q32" s="14">
        <f>IF(S32=0,0,R32/S32)</f>
        <v>1</v>
      </c>
      <c r="R32" s="37">
        <f>J32</f>
        <v>3898893.51</v>
      </c>
      <c r="S32" s="31">
        <f>K32</f>
        <v>3898893.51</v>
      </c>
      <c r="T32" s="37">
        <f>IF(V32=0,3,IF(U32&lt;0.01,3,IF(U32&gt;0.05,0,U32/(0.05-0.01)*3)))</f>
        <v>3</v>
      </c>
      <c r="U32" s="14">
        <f>IF(AA32=0,0,(V32-W32-X32-Y32-Z32)/AA32)</f>
        <v>-6.6095431589886136E-2</v>
      </c>
      <c r="V32" s="24" t="s">
        <v>222</v>
      </c>
      <c r="W32" s="37"/>
      <c r="X32" s="37">
        <v>2563210.58</v>
      </c>
      <c r="Y32" s="37">
        <v>2563210.58</v>
      </c>
      <c r="Z32" s="37"/>
      <c r="AA32" s="37">
        <v>77560900</v>
      </c>
      <c r="AB32" s="37">
        <f>IF(AE32=0,3,IF(AD32/AE32&lt;$AE$8/100,3,IF(AD32/AE32&gt;$AD$8/100,0,3)))</f>
        <v>3</v>
      </c>
      <c r="AC32" s="19">
        <f>IF(AE32=0,0,AD32/AE32)</f>
        <v>0</v>
      </c>
      <c r="AD32" s="37">
        <v>0</v>
      </c>
      <c r="AE32" s="37">
        <v>9069840</v>
      </c>
      <c r="AF32" s="37">
        <f>IF(AG32&gt;3,IF(AG32&lt;8,1,0),0)</f>
        <v>0</v>
      </c>
      <c r="AG32" s="15">
        <f>AH32+4-AI32</f>
        <v>13</v>
      </c>
      <c r="AH32" s="15">
        <v>13</v>
      </c>
      <c r="AI32" s="15">
        <v>4</v>
      </c>
      <c r="AJ32" s="37"/>
      <c r="AK32" s="15"/>
      <c r="AL32" s="37"/>
      <c r="AM32" s="37"/>
      <c r="AN32" s="37"/>
      <c r="AO32" s="37"/>
      <c r="AP32" s="37"/>
      <c r="AQ32" s="37"/>
      <c r="AR32" s="37">
        <f>IF(AS32&lt;0.3,0,IF(AS32&gt;0.7,2,2*AS32/0.7))</f>
        <v>0</v>
      </c>
      <c r="AS32" s="14">
        <f>AT32/(AT32+AU32)</f>
        <v>4.2795957660892163E-2</v>
      </c>
      <c r="AT32" s="31">
        <f>F32</f>
        <v>3467696.38</v>
      </c>
      <c r="AU32" s="37">
        <f>AA32</f>
        <v>77560900</v>
      </c>
      <c r="AV32" s="37">
        <f>IF(AW32/1&lt;$AY$8/100,0,IF(AW32/1&gt;$AX$8/100,$AV$8,($AX$8-$AY$8)*AW32))</f>
        <v>2</v>
      </c>
      <c r="AW32" s="14">
        <f>AX32/AY32-1</f>
        <v>0.17488606833946396</v>
      </c>
      <c r="AX32" s="31">
        <f>AT32</f>
        <v>3467696.38</v>
      </c>
      <c r="AY32" s="37">
        <v>2951517.15</v>
      </c>
      <c r="AZ32" s="37">
        <v>2</v>
      </c>
      <c r="BA32" s="37">
        <f>AX32</f>
        <v>3467696.38</v>
      </c>
      <c r="BB32" s="37">
        <v>0</v>
      </c>
      <c r="BC32" s="37">
        <f>IF(BD32&lt;$BE$8/100,1,0)</f>
        <v>1</v>
      </c>
      <c r="BD32" s="14">
        <f>IF(BF32=0,0,BE32/BF32)</f>
        <v>0</v>
      </c>
      <c r="BE32" s="37">
        <v>0</v>
      </c>
      <c r="BF32" s="37">
        <v>863818.62</v>
      </c>
      <c r="BG32" s="37">
        <f>IF(BH32=0,1,IF(BH32/BI32&lt;0.01,1,0))</f>
        <v>1</v>
      </c>
      <c r="BH32" s="37">
        <v>0</v>
      </c>
      <c r="BI32" s="37">
        <v>227713899.44999999</v>
      </c>
      <c r="BJ32" s="37">
        <f>IF(BK32&lt;0.001,$BJ$8,0)</f>
        <v>4</v>
      </c>
      <c r="BK32" s="14">
        <f>BL32/(BM32+BN32+BO32)</f>
        <v>0</v>
      </c>
      <c r="BL32" s="37">
        <v>0</v>
      </c>
      <c r="BM32" s="37">
        <v>95985352.209999993</v>
      </c>
      <c r="BN32" s="37">
        <v>69195379.5</v>
      </c>
      <c r="BO32" s="37">
        <v>11810241.43</v>
      </c>
      <c r="BP32" s="37">
        <f>IF(BQ32&lt;0.95,0,IF(BQ32&lt;1.05,2,0))</f>
        <v>2</v>
      </c>
      <c r="BQ32" s="14">
        <f>(BR32/BS32/BT32)/BU32</f>
        <v>0.98139421414273409</v>
      </c>
      <c r="BR32" s="37">
        <v>24184621</v>
      </c>
      <c r="BS32" s="37">
        <v>38.1</v>
      </c>
      <c r="BT32" s="37">
        <v>12</v>
      </c>
      <c r="BU32" s="30">
        <v>53900.1</v>
      </c>
      <c r="BV32" s="37">
        <f>IF(BW32&lt;0.7,0,IF(BW32&lt;0.8,2,0))</f>
        <v>0</v>
      </c>
      <c r="BW32" s="14">
        <f>BX32/BY32</f>
        <v>0.63162472344926979</v>
      </c>
      <c r="BX32" s="37">
        <v>51179664.780000001</v>
      </c>
      <c r="BY32" s="31">
        <f>AT32+AU32</f>
        <v>81028596.379999995</v>
      </c>
      <c r="BZ32" s="37">
        <f>IF((CB32+CC32)/CD32&lt;0.6,0,2)</f>
        <v>2</v>
      </c>
      <c r="CA32" s="17">
        <f>(CB32+CC32)/CD32</f>
        <v>2</v>
      </c>
      <c r="CB32" s="37">
        <v>4</v>
      </c>
      <c r="CC32" s="37">
        <v>4</v>
      </c>
      <c r="CD32" s="37">
        <v>4</v>
      </c>
      <c r="CE32" s="37">
        <f>IF(CG32/CH32&lt;$CG$8/100,0,IF(CG32/CH32&gt;$CH$8/100,3,$CE$8*(CG32/CH32-$CE$8/100)/(($CG$8-$CH$8)/100)))</f>
        <v>3</v>
      </c>
      <c r="CF32" s="14">
        <f>CG32/CH32</f>
        <v>1</v>
      </c>
      <c r="CG32" s="37">
        <v>2</v>
      </c>
      <c r="CH32" s="37">
        <v>2</v>
      </c>
      <c r="CI32" s="37">
        <f>IF(CJ32&gt;0,0,5)</f>
        <v>5</v>
      </c>
      <c r="CJ32" s="37">
        <v>0</v>
      </c>
      <c r="CK32" s="37">
        <f>IF(CL32/CM32&lt;$CL$8/100,0,IF(CL32/CM32&gt;$CM$8/100,$CK$8,$CK$8*(CL32/CM32-$CK$8/100)/(($CL$8-$CM$8)/100)))</f>
        <v>2</v>
      </c>
      <c r="CL32" s="18">
        <v>34</v>
      </c>
      <c r="CM32" s="18">
        <v>34</v>
      </c>
      <c r="CN32" s="37">
        <f>IF(CO32&gt;0,0,3)</f>
        <v>3</v>
      </c>
      <c r="CO32" s="37">
        <v>0</v>
      </c>
      <c r="CP32" s="37">
        <f>IF(CQ32&gt;0,0,3)</f>
        <v>3</v>
      </c>
      <c r="CQ32" s="37">
        <v>0</v>
      </c>
      <c r="CR32" s="37">
        <f>IF(CT32/CS32&lt;0.95,0,5*(CS32/CT32))</f>
        <v>5</v>
      </c>
      <c r="CS32" s="37">
        <v>4</v>
      </c>
      <c r="CT32" s="37">
        <v>4</v>
      </c>
      <c r="CU32" s="37">
        <f>IF(CW32/CV32&lt;0.95,0,5*(CV32/CW32))</f>
        <v>0</v>
      </c>
      <c r="CV32" s="37">
        <v>10</v>
      </c>
      <c r="CW32" s="37">
        <v>6</v>
      </c>
      <c r="CX32" s="37">
        <f>IF(CY32&gt;0,0,4)</f>
        <v>4</v>
      </c>
      <c r="CY32" s="37">
        <v>0</v>
      </c>
      <c r="CZ32" s="37">
        <v>71.47</v>
      </c>
      <c r="DA32" s="37">
        <f>IF(DC32/DD32&gt;1,0,IF(DC32/DD32&lt;$DD$8/100,0,IF(DC32/DD32&gt;$DC$8/100,$DA$8,$DA$8*(DC32/DD32-$DD$8/100)/(($DC$8-$DD$8)/100))))</f>
        <v>4</v>
      </c>
      <c r="DB32" s="14">
        <f>DC32/DD32</f>
        <v>1</v>
      </c>
      <c r="DC32" s="37">
        <v>127141.6</v>
      </c>
      <c r="DD32" s="37">
        <v>127141.6</v>
      </c>
      <c r="DE32" s="37">
        <f>IF(DF32&gt;0.01,0,3)</f>
        <v>3</v>
      </c>
      <c r="DF32" s="14">
        <f>IF(DH32=0,0,DG32/DH32)</f>
        <v>0</v>
      </c>
      <c r="DG32" s="37">
        <v>0</v>
      </c>
      <c r="DH32" s="37">
        <v>127141.6</v>
      </c>
      <c r="DI32" s="37">
        <f>IF(DJ32&gt;0,0,3)</f>
        <v>3</v>
      </c>
      <c r="DJ32" s="37"/>
      <c r="DK32" s="37"/>
      <c r="DL32" s="37">
        <f>IF(DM32&lt;0.9,0,5*DM32)</f>
        <v>5</v>
      </c>
      <c r="DM32" s="16">
        <f>DN32/DO32</f>
        <v>1</v>
      </c>
      <c r="DN32" s="34">
        <v>10</v>
      </c>
      <c r="DO32" s="34">
        <v>10</v>
      </c>
      <c r="DP32" s="37">
        <f>IF(DR32/DS32&lt;$DS$8/100,0,IF(DR32/DS32&gt;$DR$8/100,$DP$8,$DP$8*(DR32/DS32-$DS$8/100)/(($DR$8-$DS$8)/100)))</f>
        <v>4</v>
      </c>
      <c r="DQ32" s="14">
        <f>DR32/DS32</f>
        <v>1</v>
      </c>
      <c r="DR32" s="34">
        <v>62</v>
      </c>
      <c r="DS32" s="34">
        <v>62</v>
      </c>
      <c r="DT32" s="22">
        <f>D32+H32+L32+P32+T32+AB32+AF32+AJ32+AN32+AR32+AV32+AZ32+BC32+BG32+BJ32+BP32+BV32+BZ32+CE32+CI32+CK32+CN32+CP32+CR32+CU32+CX32+DA32+DE32+DI32+DL32+DP32</f>
        <v>76</v>
      </c>
      <c r="DU32" s="57">
        <f>IF(DT32&gt;70,IF(DT32&gt;85,1,2),3)</f>
        <v>2</v>
      </c>
      <c r="DV32" s="57">
        <f t="shared" si="0"/>
        <v>23</v>
      </c>
    </row>
    <row r="33" spans="1:126" ht="90" x14ac:dyDescent="0.25">
      <c r="A33" s="44">
        <v>26</v>
      </c>
      <c r="B33" s="10" t="s">
        <v>151</v>
      </c>
      <c r="C33" s="10" t="s">
        <v>174</v>
      </c>
      <c r="D33" s="37">
        <v>0</v>
      </c>
      <c r="E33" s="19">
        <f>IF(G33=0,0,F33/G33)</f>
        <v>0</v>
      </c>
      <c r="F33" s="37">
        <v>0</v>
      </c>
      <c r="G33" s="37">
        <v>0</v>
      </c>
      <c r="H33" s="37">
        <f>IF(J33/K33&lt;$K$8/100,0,IF(J33/K33&gt;$J$8/100,3,$H$8*(J33/K33-$K$8/100)/(($J$8-$K$8)/100)))</f>
        <v>3</v>
      </c>
      <c r="I33" s="14">
        <f>IF(K33=0,0,J33/K33)</f>
        <v>0.99999847412368081</v>
      </c>
      <c r="J33" s="37">
        <v>117964.82</v>
      </c>
      <c r="K33" s="37">
        <v>117965</v>
      </c>
      <c r="L33" s="37"/>
      <c r="M33" s="14">
        <f>IF(O33=0,0,N33/O33)</f>
        <v>0</v>
      </c>
      <c r="N33" s="31">
        <f>F33</f>
        <v>0</v>
      </c>
      <c r="O33" s="37">
        <v>0</v>
      </c>
      <c r="P33" s="37">
        <f>IF(R33/S33&lt;$S$8/100,0,IF(R33/S33&gt;$R$8/100,3,$P$8*(R33/S33-$S$8/100)/(($R$8-$S$8)/100)))</f>
        <v>3</v>
      </c>
      <c r="Q33" s="14">
        <f>IF(S33=0,0,R33/S33)</f>
        <v>0.99999847412368081</v>
      </c>
      <c r="R33" s="37">
        <f>J33</f>
        <v>117964.82</v>
      </c>
      <c r="S33" s="31">
        <f>K33</f>
        <v>117965</v>
      </c>
      <c r="T33" s="37">
        <f>IF(V33=0,3,IF(U33&lt;0.01,3,IF(U33&gt;0.05,0,U33/(0.05-0.01)*3)))</f>
        <v>3</v>
      </c>
      <c r="U33" s="14">
        <f>IF(AA33=0,0,(V33-W33-X33-Y33-Z33)/AA33)</f>
        <v>0</v>
      </c>
      <c r="V33" s="24" t="s">
        <v>222</v>
      </c>
      <c r="W33" s="37">
        <v>0</v>
      </c>
      <c r="X33" s="37">
        <v>191360</v>
      </c>
      <c r="Y33" s="37">
        <v>191360</v>
      </c>
      <c r="Z33" s="37">
        <v>0</v>
      </c>
      <c r="AA33" s="37">
        <v>0</v>
      </c>
      <c r="AB33" s="37">
        <f>IF(AE33=0,3,IF(AD33/AE33&lt;$AE$8/100,3,IF(AD33/AE33&gt;$AD$8/100,0,3)))</f>
        <v>3</v>
      </c>
      <c r="AC33" s="19">
        <f>IF(AE33=0,0,AD33/AE33)</f>
        <v>0</v>
      </c>
      <c r="AD33" s="37">
        <v>0</v>
      </c>
      <c r="AE33" s="37">
        <v>0</v>
      </c>
      <c r="AF33" s="37">
        <f>IF(AG33&gt;3,IF(AG33&lt;8,1,0),0)</f>
        <v>1</v>
      </c>
      <c r="AG33" s="15">
        <f>AH33+4-AI33</f>
        <v>4</v>
      </c>
      <c r="AH33" s="15">
        <v>4</v>
      </c>
      <c r="AI33" s="15">
        <v>4</v>
      </c>
      <c r="AJ33" s="37"/>
      <c r="AK33" s="15"/>
      <c r="AL33" s="37"/>
      <c r="AM33" s="37"/>
      <c r="AN33" s="37"/>
      <c r="AO33" s="37"/>
      <c r="AP33" s="37"/>
      <c r="AQ33" s="37"/>
      <c r="AR33" s="37">
        <f>IF(AS33&lt;0.3,0,IF(AS33&gt;0.7,2,2*AS33/0.7))</f>
        <v>0</v>
      </c>
      <c r="AS33" s="14">
        <f>AT33/(AT33+AU33)</f>
        <v>0</v>
      </c>
      <c r="AT33" s="31">
        <f>F33</f>
        <v>0</v>
      </c>
      <c r="AU33" s="37">
        <v>66073900</v>
      </c>
      <c r="AV33" s="37">
        <f>IF(AW33/1&lt;$AY$8/100,0,IF(AW33/1&gt;$AX$8/100,$AV$8,($AX$8-$AY$8)*AW33))</f>
        <v>0</v>
      </c>
      <c r="AW33" s="14">
        <f>AX33/AY33-1</f>
        <v>-1</v>
      </c>
      <c r="AX33" s="31">
        <f>AT33</f>
        <v>0</v>
      </c>
      <c r="AY33" s="37">
        <v>164608</v>
      </c>
      <c r="AZ33" s="37">
        <v>2</v>
      </c>
      <c r="BA33" s="37">
        <f>AX33</f>
        <v>0</v>
      </c>
      <c r="BB33" s="37">
        <v>0</v>
      </c>
      <c r="BC33" s="37">
        <f>IF(BD33&lt;$BE$8/100,1,0)</f>
        <v>1</v>
      </c>
      <c r="BD33" s="14">
        <f>IF(BF33=0,0,BE33/BF33)</f>
        <v>0</v>
      </c>
      <c r="BE33" s="37">
        <v>0</v>
      </c>
      <c r="BF33" s="37">
        <v>0</v>
      </c>
      <c r="BG33" s="37">
        <f>IF(BH33=0,1,IF(BH33/BI33&lt;0.01,1,0))</f>
        <v>1</v>
      </c>
      <c r="BH33" s="37">
        <v>0</v>
      </c>
      <c r="BI33" s="37">
        <v>0</v>
      </c>
      <c r="BJ33" s="37">
        <f>IF(BK33&lt;0.001,$BJ$8,0)</f>
        <v>4</v>
      </c>
      <c r="BK33" s="14">
        <f>BL33/(BM33+BN33+BO33)</f>
        <v>0</v>
      </c>
      <c r="BL33" s="37">
        <v>0</v>
      </c>
      <c r="BM33" s="37">
        <v>13539112.890000001</v>
      </c>
      <c r="BN33" s="37">
        <v>0</v>
      </c>
      <c r="BO33" s="37">
        <v>11841681.01</v>
      </c>
      <c r="BP33" s="37">
        <f>IF(BQ33&lt;0.95,0,IF(BQ33&lt;1.05,2,0))</f>
        <v>2</v>
      </c>
      <c r="BQ33" s="14">
        <f>(BR33/BS33/BT33)/BU33</f>
        <v>0.99394066959935889</v>
      </c>
      <c r="BR33" s="37">
        <v>20982300</v>
      </c>
      <c r="BS33" s="37">
        <v>34</v>
      </c>
      <c r="BT33" s="37">
        <v>12</v>
      </c>
      <c r="BU33" s="30">
        <v>51740.72</v>
      </c>
      <c r="BV33" s="37">
        <f>IF(BW33&lt;0.7,0,IF(BW33&lt;0.8,2,0))</f>
        <v>2</v>
      </c>
      <c r="BW33" s="14">
        <f>BX33/BY33</f>
        <v>0.78272510022868336</v>
      </c>
      <c r="BX33" s="37">
        <v>51717700</v>
      </c>
      <c r="BY33" s="31">
        <f>AT33+AU33</f>
        <v>66073900</v>
      </c>
      <c r="BZ33" s="37">
        <f>IF((CB33+CC33)/CD33&lt;0.6,0,2)</f>
        <v>2</v>
      </c>
      <c r="CA33" s="17">
        <f>(CB33+CC33)/CD33</f>
        <v>2</v>
      </c>
      <c r="CB33" s="37">
        <v>3</v>
      </c>
      <c r="CC33" s="37">
        <v>3</v>
      </c>
      <c r="CD33" s="37">
        <v>3</v>
      </c>
      <c r="CE33" s="37">
        <f>IF(CG33/CH33&lt;$CG$8/100,0,IF(CG33/CH33&gt;$CH$8/100,3,$CE$8*(CG33/CH33-$CE$8/100)/(($CG$8-$CH$8)/100)))</f>
        <v>3</v>
      </c>
      <c r="CF33" s="14">
        <f>CG33/CH33</f>
        <v>1</v>
      </c>
      <c r="CG33" s="37">
        <v>1</v>
      </c>
      <c r="CH33" s="37">
        <v>1</v>
      </c>
      <c r="CI33" s="37">
        <f>IF(CJ33&gt;0,0,5)</f>
        <v>5</v>
      </c>
      <c r="CJ33" s="37">
        <v>0</v>
      </c>
      <c r="CK33" s="37">
        <f>IF(CL33/CM33&lt;$CL$8/100,0,IF(CL33/CM33&gt;$CM$8/100,$CK$8,$CK$8*(CL33/CM33-$CK$8/100)/(($CL$8-$CM$8)/100)))</f>
        <v>2</v>
      </c>
      <c r="CL33" s="18">
        <v>35</v>
      </c>
      <c r="CM33" s="18">
        <v>35</v>
      </c>
      <c r="CN33" s="37">
        <f>IF(CO33&gt;0,0,3)</f>
        <v>3</v>
      </c>
      <c r="CO33" s="37">
        <v>0</v>
      </c>
      <c r="CP33" s="37">
        <f>IF(CQ33&gt;0,0,3)</f>
        <v>3</v>
      </c>
      <c r="CQ33" s="37">
        <v>0</v>
      </c>
      <c r="CR33" s="37">
        <f>IF(CT33/CS33&lt;0.95,0,5*(CS33/CT33))</f>
        <v>5</v>
      </c>
      <c r="CS33" s="37">
        <v>4</v>
      </c>
      <c r="CT33" s="37">
        <v>4</v>
      </c>
      <c r="CU33" s="37">
        <f>IF(CW33/CV33&lt;0.95,0,5*(CV33/CW33))</f>
        <v>5</v>
      </c>
      <c r="CV33" s="37">
        <v>6</v>
      </c>
      <c r="CW33" s="37">
        <v>6</v>
      </c>
      <c r="CX33" s="37">
        <f>IF(CY33&gt;0,0,4)</f>
        <v>4</v>
      </c>
      <c r="CY33" s="37">
        <v>0</v>
      </c>
      <c r="CZ33" s="37">
        <v>22.5</v>
      </c>
      <c r="DA33" s="37">
        <f>IF(DC33/DD33&gt;1,0,IF(DC33/DD33&lt;$DD$8/100,0,IF(DC33/DD33&gt;$DC$8/100,$DA$8,$DA$8*(DC33/DD33-$DD$8/100)/(($DC$8-$DD$8)/100))))</f>
        <v>4</v>
      </c>
      <c r="DB33" s="14">
        <f>DC33/DD33</f>
        <v>1</v>
      </c>
      <c r="DC33" s="37">
        <v>77976</v>
      </c>
      <c r="DD33" s="37">
        <v>77976</v>
      </c>
      <c r="DE33" s="37">
        <f>IF(DF33&gt;0.01,0,3)</f>
        <v>3</v>
      </c>
      <c r="DF33" s="14">
        <f>IF(DH33=0,0,DG33/DH33)</f>
        <v>0</v>
      </c>
      <c r="DG33" s="37">
        <v>0</v>
      </c>
      <c r="DH33" s="37">
        <v>77976</v>
      </c>
      <c r="DI33" s="37">
        <f>IF(DJ33&gt;0,0,3)</f>
        <v>3</v>
      </c>
      <c r="DJ33" s="37"/>
      <c r="DK33" s="37"/>
      <c r="DL33" s="37">
        <f>IF(DM33&lt;0.9,0,5*DM33)</f>
        <v>5</v>
      </c>
      <c r="DM33" s="16">
        <f>DN33/DO33</f>
        <v>1</v>
      </c>
      <c r="DN33" s="34">
        <v>19</v>
      </c>
      <c r="DO33" s="34">
        <v>19</v>
      </c>
      <c r="DP33" s="37">
        <f>IF(DR33/DS33&lt;$DS$8/100,0,IF(DR33/DS33&gt;$DR$8/100,$DP$8,$DP$8*(DR33/DS33-$DS$8/100)/(($DR$8-$DS$8)/100)))</f>
        <v>4</v>
      </c>
      <c r="DQ33" s="14">
        <f>DR33/DS33</f>
        <v>1</v>
      </c>
      <c r="DR33" s="34">
        <v>71</v>
      </c>
      <c r="DS33" s="34">
        <v>71</v>
      </c>
      <c r="DT33" s="22">
        <f>D33+H33+L33+P33+T33+AB33+AF33+AJ33+AN33+AR33+AV33+AZ33+BC33+BG33+BJ33+BP33+BV33+BZ33+CE33+CI33+CK33+CN33+CP33+CR33+CU33+CX33+DA33+DE33+DI33+DL33+DP33</f>
        <v>76</v>
      </c>
      <c r="DU33" s="57">
        <f>IF(DT33&gt;70,IF(DT33&gt;85,1,2),3)</f>
        <v>2</v>
      </c>
      <c r="DV33" s="57">
        <f t="shared" si="0"/>
        <v>23</v>
      </c>
    </row>
    <row r="34" spans="1:126" ht="45" x14ac:dyDescent="0.25">
      <c r="A34" s="44">
        <v>11</v>
      </c>
      <c r="B34" s="10" t="s">
        <v>151</v>
      </c>
      <c r="C34" s="10" t="s">
        <v>160</v>
      </c>
      <c r="D34" s="37">
        <f>IF(E34&gt;1,0,IF(F34/G34&lt;$G$8/100,0,IF(F34/G34&gt;$F$8/100,3,$D$8*(F34/G34-$G$8/100)/(($F$8-$G$8)/100))))</f>
        <v>3</v>
      </c>
      <c r="E34" s="19">
        <f>IF(G34=0,0,F34/G34)</f>
        <v>0.99954440638061492</v>
      </c>
      <c r="F34" s="37">
        <v>1582444</v>
      </c>
      <c r="G34" s="37">
        <v>1583165.28</v>
      </c>
      <c r="H34" s="37">
        <f>IF(J34/K34&lt;$K$8/100,0,IF(J34/K34&gt;$J$8/100,3,$H$8*(J34/K34-$K$8/100)/(($J$8-$K$8)/100)))</f>
        <v>0</v>
      </c>
      <c r="I34" s="14">
        <f>IF(K34=0,0,J34/K34)</f>
        <v>0.80373708043925762</v>
      </c>
      <c r="J34" s="37">
        <v>1272448.6399999999</v>
      </c>
      <c r="K34" s="37">
        <v>1583165.28</v>
      </c>
      <c r="L34" s="37">
        <f>IF(N34/O34&lt;$O$8/100,0,IF(N34/O34&gt;$N$8/100,3,$L$8*(N34/O34-$O$8/100)/(($N$8-$O$8)/100)))</f>
        <v>3</v>
      </c>
      <c r="M34" s="14">
        <f>IF(O34=0,0,N34/O34)</f>
        <v>1.3187033333333333</v>
      </c>
      <c r="N34" s="31">
        <f>F34</f>
        <v>1582444</v>
      </c>
      <c r="O34" s="37">
        <v>1200000</v>
      </c>
      <c r="P34" s="37">
        <f>IF(R34/S34&lt;$S$8/100,0,IF(R34/S34&gt;$R$8/100,3,$P$8*(R34/S34-$S$8/100)/(($R$8-$S$8)/100)))</f>
        <v>0.80605620658886434</v>
      </c>
      <c r="Q34" s="14">
        <f>IF(S34=0,0,R34/S34)</f>
        <v>0.80373708043925762</v>
      </c>
      <c r="R34" s="37">
        <f>J34</f>
        <v>1272448.6399999999</v>
      </c>
      <c r="S34" s="31">
        <f>K34</f>
        <v>1583165.28</v>
      </c>
      <c r="T34" s="37">
        <f>IF(V34=0,3,IF(U34&lt;0.01,3,IF(U34&gt;0.05,0,U34/(0.05-0.01)*3)))</f>
        <v>3</v>
      </c>
      <c r="U34" s="14">
        <f>IF(AA34=0,0,(V34-W34-X34-Y34-Z34)/AA34)</f>
        <v>-0.12702471542216065</v>
      </c>
      <c r="V34" s="37">
        <v>109358.39999999999</v>
      </c>
      <c r="W34" s="37">
        <v>328.77</v>
      </c>
      <c r="X34" s="37">
        <v>4291949.5999999996</v>
      </c>
      <c r="Y34" s="37">
        <v>1849661.6</v>
      </c>
      <c r="Z34" s="37">
        <v>0</v>
      </c>
      <c r="AA34" s="37">
        <v>47491400</v>
      </c>
      <c r="AB34" s="37">
        <f>IF(AE34=0,3,IF(AD34/AE34&lt;$AE$8/100,3,IF(AD34/AE34&gt;$AD$8/100,0,3)))</f>
        <v>0</v>
      </c>
      <c r="AC34" s="19">
        <f>IF(AE34=0,0,AD34/AE34)</f>
        <v>2.2729454766497924E-2</v>
      </c>
      <c r="AD34" s="37">
        <v>421565</v>
      </c>
      <c r="AE34" s="37">
        <v>18547079.300000001</v>
      </c>
      <c r="AF34" s="37">
        <f>IF(AG34&gt;3,IF(AG34&lt;8,1,0),0)</f>
        <v>1</v>
      </c>
      <c r="AG34" s="15">
        <f>AH34+4-AI34</f>
        <v>4</v>
      </c>
      <c r="AH34" s="15">
        <v>13</v>
      </c>
      <c r="AI34" s="15">
        <v>13</v>
      </c>
      <c r="AJ34" s="37"/>
      <c r="AK34" s="15"/>
      <c r="AL34" s="37"/>
      <c r="AM34" s="37"/>
      <c r="AN34" s="37"/>
      <c r="AO34" s="37"/>
      <c r="AP34" s="37"/>
      <c r="AQ34" s="37"/>
      <c r="AR34" s="37">
        <f>IF(AS34&lt;0.3,0,IF(AS34&gt;0.7,2,2*AS34/0.7))</f>
        <v>0</v>
      </c>
      <c r="AS34" s="14">
        <f>AT34/(AT34+AU34)</f>
        <v>3.2246179859071161E-2</v>
      </c>
      <c r="AT34" s="31">
        <f>F34</f>
        <v>1582444</v>
      </c>
      <c r="AU34" s="37">
        <f>AA34</f>
        <v>47491400</v>
      </c>
      <c r="AV34" s="37">
        <f>IF(AW34/1&lt;$AY$8/100,0,IF(AW34/1&gt;$AX$8/100,$AV$8,($AX$8-$AY$8)*AW34))</f>
        <v>2</v>
      </c>
      <c r="AW34" s="14">
        <f>AX34/AY34-1</f>
        <v>0.78800952391412071</v>
      </c>
      <c r="AX34" s="31">
        <f>AT34</f>
        <v>1582444</v>
      </c>
      <c r="AY34" s="37">
        <v>885031.08</v>
      </c>
      <c r="AZ34" s="37">
        <v>2</v>
      </c>
      <c r="BA34" s="37">
        <f>AX34</f>
        <v>1582444</v>
      </c>
      <c r="BB34" s="37">
        <v>0</v>
      </c>
      <c r="BC34" s="37">
        <f>IF(BD34&lt;$BE$8/100,1,0)</f>
        <v>1</v>
      </c>
      <c r="BD34" s="14">
        <f>IF(BF34=0,0,BE34/BF34)</f>
        <v>0</v>
      </c>
      <c r="BE34" s="37">
        <v>0</v>
      </c>
      <c r="BF34" s="37">
        <v>954183.88</v>
      </c>
      <c r="BG34" s="37">
        <f>IF(BH34=0,1,IF(BH34/BI34&lt;0.01,1,0))</f>
        <v>1</v>
      </c>
      <c r="BH34" s="37">
        <v>0</v>
      </c>
      <c r="BI34" s="37">
        <v>147479512.19</v>
      </c>
      <c r="BJ34" s="37">
        <f>IF(BK34&lt;0.001,$BJ$8,0)</f>
        <v>4</v>
      </c>
      <c r="BK34" s="14">
        <f>BL34/(BM34+BN34+BO34)</f>
        <v>0</v>
      </c>
      <c r="BL34" s="37">
        <v>0</v>
      </c>
      <c r="BM34" s="37">
        <v>33996014</v>
      </c>
      <c r="BN34" s="37">
        <v>0</v>
      </c>
      <c r="BO34" s="37">
        <v>1751899.01</v>
      </c>
      <c r="BP34" s="37">
        <f>IF(BQ34&lt;0.95,0,IF(BQ34&lt;1.05,2,0))</f>
        <v>2</v>
      </c>
      <c r="BQ34" s="14">
        <f>(BR34/BS34/BT34)/BU34</f>
        <v>1.0278717845664229</v>
      </c>
      <c r="BR34" s="37">
        <v>14360300</v>
      </c>
      <c r="BS34" s="37">
        <v>21.6</v>
      </c>
      <c r="BT34" s="37">
        <v>12</v>
      </c>
      <c r="BU34" s="30">
        <v>53900.1</v>
      </c>
      <c r="BV34" s="37">
        <f>IF(BW34&lt;0.7,0,IF(BW34&lt;0.8,2,0))</f>
        <v>2</v>
      </c>
      <c r="BW34" s="14">
        <f>BX34/BY34</f>
        <v>0.72791666799120114</v>
      </c>
      <c r="BX34" s="37">
        <v>35721669.009999998</v>
      </c>
      <c r="BY34" s="31">
        <f>AT34+AU34</f>
        <v>49073844</v>
      </c>
      <c r="BZ34" s="37">
        <f>IF((CB34+CC34)/CD34&lt;0.6,0,2)</f>
        <v>2</v>
      </c>
      <c r="CA34" s="17">
        <f>(CB34+CC34)/CD34</f>
        <v>2</v>
      </c>
      <c r="CB34" s="37">
        <v>4</v>
      </c>
      <c r="CC34" s="37">
        <v>4</v>
      </c>
      <c r="CD34" s="37">
        <v>4</v>
      </c>
      <c r="CE34" s="37">
        <f>IF(CG34/CH34&lt;$CG$8/100,0,IF(CG34/CH34&gt;$CH$8/100,3,$CE$8*(CG34/CH34-$CE$8/100)/(($CG$8-$CH$8)/100)))</f>
        <v>3</v>
      </c>
      <c r="CF34" s="14">
        <f>CG34/CH34</f>
        <v>1</v>
      </c>
      <c r="CG34" s="37">
        <v>2</v>
      </c>
      <c r="CH34" s="37">
        <v>2</v>
      </c>
      <c r="CI34" s="37">
        <f>IF(CJ34&gt;0,0,5)</f>
        <v>5</v>
      </c>
      <c r="CJ34" s="37">
        <v>0</v>
      </c>
      <c r="CK34" s="37">
        <f>IF(CL34/CM34&lt;$CL$8/100,0,IF(CL34/CM34&gt;$CM$8/100,$CK$8,$CK$8*(CL34/CM34-$CK$8/100)/(($CL$8-$CM$8)/100)))</f>
        <v>2</v>
      </c>
      <c r="CL34" s="18">
        <v>36</v>
      </c>
      <c r="CM34" s="18">
        <v>36</v>
      </c>
      <c r="CN34" s="37">
        <f>IF(CO34&gt;0,0,3)</f>
        <v>3</v>
      </c>
      <c r="CO34" s="37">
        <v>0</v>
      </c>
      <c r="CP34" s="37">
        <f>IF(CQ34&gt;0,0,3)</f>
        <v>3</v>
      </c>
      <c r="CQ34" s="37">
        <v>0</v>
      </c>
      <c r="CR34" s="37">
        <f>IF(CT34/CS34&lt;0.95,0,5*(CS34/CT34))</f>
        <v>5</v>
      </c>
      <c r="CS34" s="37">
        <v>4</v>
      </c>
      <c r="CT34" s="37">
        <v>4</v>
      </c>
      <c r="CU34" s="37">
        <f>IF(CW34/CV34&lt;0.95,0,5*(CV34/CW34))</f>
        <v>5</v>
      </c>
      <c r="CV34" s="37">
        <v>6</v>
      </c>
      <c r="CW34" s="37">
        <v>6</v>
      </c>
      <c r="CX34" s="37">
        <f>IF(CY34&gt;0,0,4)</f>
        <v>4</v>
      </c>
      <c r="CY34" s="37">
        <v>0</v>
      </c>
      <c r="CZ34" s="37">
        <v>63.7</v>
      </c>
      <c r="DA34" s="37">
        <f>IF(DC34/DD34&gt;1,0,IF(DC34/DD34&lt;$DD$8/100,0,IF(DC34/DD34&gt;$DC$8/100,$DA$8,$DA$8*(DC34/DD34-$DD$8/100)/(($DC$8-$DD$8)/100))))</f>
        <v>4</v>
      </c>
      <c r="DB34" s="14">
        <f>DC34/DD34</f>
        <v>0.99840251013867776</v>
      </c>
      <c r="DC34" s="37">
        <v>47415.53297</v>
      </c>
      <c r="DD34" s="37">
        <v>47491.4</v>
      </c>
      <c r="DE34" s="37">
        <f>IF(DF34&gt;0.01,0,3)</f>
        <v>3</v>
      </c>
      <c r="DF34" s="14">
        <f>IF(DH34=0,0,DG34/DH34)</f>
        <v>0</v>
      </c>
      <c r="DG34" s="37">
        <v>0</v>
      </c>
      <c r="DH34" s="37">
        <v>47491.4</v>
      </c>
      <c r="DI34" s="37">
        <f>IF(DJ34&gt;0,0,3)</f>
        <v>3</v>
      </c>
      <c r="DJ34" s="37"/>
      <c r="DK34" s="37"/>
      <c r="DL34" s="37">
        <f>IF(DM34&lt;0.9,0,5*DM34)</f>
        <v>5</v>
      </c>
      <c r="DM34" s="16">
        <f>DN34/DO34</f>
        <v>1</v>
      </c>
      <c r="DN34" s="34">
        <v>9</v>
      </c>
      <c r="DO34" s="34">
        <v>9</v>
      </c>
      <c r="DP34" s="37">
        <f>IF(DR34/DS34&lt;$DS$8/100,0,IF(DR34/DS34&gt;$DR$8/100,$DP$8,$DP$8*(DR34/DS34-$DS$8/100)/(($DR$8-$DS$8)/100)))</f>
        <v>4</v>
      </c>
      <c r="DQ34" s="14">
        <f>DR34/DS34</f>
        <v>1</v>
      </c>
      <c r="DR34" s="34">
        <v>54</v>
      </c>
      <c r="DS34" s="34">
        <v>54</v>
      </c>
      <c r="DT34" s="22">
        <f>D34+H34+L34+P34+T34+AB34+AF34+AJ34+AN34+AR34+AV34+AZ34+BC34+BG34+BJ34+BP34+BV34+BZ34+CE34+CI34+CK34+CN34+CP34+CR34+CU34+CX34+DA34+DE34+DI34+DL34+DP34</f>
        <v>75.806056206588863</v>
      </c>
      <c r="DU34" s="57">
        <f>IF(DT34&gt;70,IF(DT34&gt;85,1,2),3)</f>
        <v>2</v>
      </c>
      <c r="DV34" s="57">
        <f t="shared" si="0"/>
        <v>25</v>
      </c>
    </row>
    <row r="35" spans="1:126" ht="45" x14ac:dyDescent="0.25">
      <c r="A35" s="44">
        <v>69</v>
      </c>
      <c r="B35" s="10" t="s">
        <v>151</v>
      </c>
      <c r="C35" s="10" t="s">
        <v>219</v>
      </c>
      <c r="D35" s="37">
        <f>IF(E35&gt;1,0,IF(F35/G35&lt;$G$8/100,0,IF(F35/G35&gt;$F$8/100,3,$D$8*(F35/G35-$G$8/100)/(($F$8-$G$8)/100))))</f>
        <v>3</v>
      </c>
      <c r="E35" s="19">
        <f>IF(G35=0,0,F35/G35)</f>
        <v>1</v>
      </c>
      <c r="F35" s="34">
        <v>10130</v>
      </c>
      <c r="G35" s="34">
        <v>10130</v>
      </c>
      <c r="H35" s="37">
        <f>IF(J35/K35&lt;$K$8/100,0,IF(J35/K35&gt;$J$8/100,3,$H$8*(J35/K35-$K$8/100)/(($J$8-$K$8)/100)))</f>
        <v>1.0251654779885113</v>
      </c>
      <c r="I35" s="14">
        <f>IF(K35=0,0,J35/K35)</f>
        <v>0.92733774607969366</v>
      </c>
      <c r="J35" s="37">
        <v>447443.94</v>
      </c>
      <c r="K35" s="37">
        <v>482503.75</v>
      </c>
      <c r="L35" s="37"/>
      <c r="M35" s="14">
        <f>IF(O35=0,0,N35/O35)</f>
        <v>0</v>
      </c>
      <c r="N35" s="31">
        <f>F35</f>
        <v>10130</v>
      </c>
      <c r="O35" s="37"/>
      <c r="P35" s="37">
        <f>IF(R35/S35&lt;$S$8/100,0,IF(R35/S35&gt;$R$8/100,3,$P$8*(R35/S35-$S$8/100)/(($R$8-$S$8)/100)))</f>
        <v>2.6600661911954049</v>
      </c>
      <c r="Q35" s="14">
        <f>IF(S35=0,0,R35/S35)</f>
        <v>0.92733774607969366</v>
      </c>
      <c r="R35" s="37">
        <f>J35</f>
        <v>447443.94</v>
      </c>
      <c r="S35" s="31">
        <f>K35</f>
        <v>482503.75</v>
      </c>
      <c r="T35" s="37">
        <f>IF(V35=0,3,IF(U35&lt;0.01,3,IF(U35&gt;0.05,0,U35/(0.05-0.01)*3)))</f>
        <v>3</v>
      </c>
      <c r="U35" s="14">
        <f>IF(AA35=0,0,(V35-W35-X35-Y35-Z35)/AA35)</f>
        <v>-3.9189638103483804E-2</v>
      </c>
      <c r="V35" s="37">
        <v>375393.95</v>
      </c>
      <c r="W35" s="37"/>
      <c r="X35" s="37">
        <v>2783377.12</v>
      </c>
      <c r="Y35" s="37">
        <v>1738210</v>
      </c>
      <c r="Z35" s="37"/>
      <c r="AA35" s="34">
        <v>105798200</v>
      </c>
      <c r="AB35" s="37">
        <f>IF(AE35=0,3,IF(AD35/AE35&lt;$AE$8/100,3,IF(AD35/AE35&gt;$AD$8/100,0,3)))</f>
        <v>3</v>
      </c>
      <c r="AC35" s="19">
        <f>IF(AE35=0,0,AD35/AE35)</f>
        <v>2.3061979946333989E-3</v>
      </c>
      <c r="AD35" s="37">
        <v>100866.56</v>
      </c>
      <c r="AE35" s="37">
        <v>43737164.039999999</v>
      </c>
      <c r="AF35" s="37">
        <f>IF(AG35&gt;3,IF(AG35&lt;8,1,0),0)</f>
        <v>0</v>
      </c>
      <c r="AG35" s="15">
        <f>AH35+4-AI35</f>
        <v>0</v>
      </c>
      <c r="AH35" s="15"/>
      <c r="AI35" s="15">
        <v>4</v>
      </c>
      <c r="AJ35" s="37"/>
      <c r="AK35" s="15"/>
      <c r="AL35" s="37"/>
      <c r="AM35" s="37"/>
      <c r="AN35" s="37"/>
      <c r="AO35" s="37"/>
      <c r="AP35" s="37"/>
      <c r="AQ35" s="37"/>
      <c r="AR35" s="37">
        <f>IF(AS35&lt;0.3,0,IF(AS35&gt;0.7,2,2*AS35/0.7))</f>
        <v>0</v>
      </c>
      <c r="AS35" s="14">
        <f>AT35/(AT35+AU35)</f>
        <v>9.5739153996665476E-5</v>
      </c>
      <c r="AT35" s="31">
        <f>F35</f>
        <v>10130</v>
      </c>
      <c r="AU35" s="37">
        <f>AA35</f>
        <v>105798200</v>
      </c>
      <c r="AV35" s="37">
        <v>2</v>
      </c>
      <c r="AW35" s="14"/>
      <c r="AX35" s="31">
        <f>AT35</f>
        <v>10130</v>
      </c>
      <c r="AY35" s="37"/>
      <c r="AZ35" s="37">
        <v>2</v>
      </c>
      <c r="BA35" s="37">
        <f>AX35</f>
        <v>10130</v>
      </c>
      <c r="BB35" s="37">
        <v>0</v>
      </c>
      <c r="BC35" s="37">
        <f>IF(BD35&lt;$BE$8/100,1,0)</f>
        <v>1</v>
      </c>
      <c r="BD35" s="14">
        <f>IF(BF35=0,0,BE35/BF35)</f>
        <v>0</v>
      </c>
      <c r="BE35" s="37"/>
      <c r="BF35" s="37">
        <v>477385.01</v>
      </c>
      <c r="BG35" s="37">
        <f>IF(BH35=0,1,IF(BH35/BI35&lt;0.01,1,0))</f>
        <v>1</v>
      </c>
      <c r="BH35" s="37"/>
      <c r="BI35" s="37">
        <v>109055994.91</v>
      </c>
      <c r="BJ35" s="37">
        <f>IF(BK35&lt;0.001,$BJ$8,0)</f>
        <v>4</v>
      </c>
      <c r="BK35" s="14">
        <f>BL35/(BM35+BN35+BO35)</f>
        <v>0</v>
      </c>
      <c r="BL35" s="37"/>
      <c r="BM35" s="37">
        <v>2973099.1</v>
      </c>
      <c r="BN35" s="37"/>
      <c r="BO35" s="37">
        <v>9736398.3499999996</v>
      </c>
      <c r="BP35" s="37">
        <v>2</v>
      </c>
      <c r="BQ35" s="14"/>
      <c r="BR35" s="37"/>
      <c r="BS35" s="37"/>
      <c r="BT35" s="37"/>
      <c r="BU35" s="37"/>
      <c r="BV35" s="37">
        <f>IF(BW35&lt;0.7,0,IF(BW35&lt;0.8,2,0))</f>
        <v>0</v>
      </c>
      <c r="BW35" s="14">
        <f>BX35/BY35</f>
        <v>0.19074018085343564</v>
      </c>
      <c r="BX35" s="37">
        <v>20181900</v>
      </c>
      <c r="BY35" s="31">
        <f>AT35+AU35</f>
        <v>105808330</v>
      </c>
      <c r="BZ35" s="37">
        <f>IF((CB35+CC35)/CD35&lt;0.6,0,2)</f>
        <v>2</v>
      </c>
      <c r="CA35" s="17">
        <f>(CB35+CC35)/CD35</f>
        <v>2</v>
      </c>
      <c r="CB35" s="34">
        <v>1</v>
      </c>
      <c r="CC35" s="34">
        <v>1</v>
      </c>
      <c r="CD35" s="34">
        <v>1</v>
      </c>
      <c r="CE35" s="37">
        <f>IF(CG35/CH35&lt;$CG$8/100,0,IF(CG35/CH35&gt;$CH$8/100,3,$CE$8*(CG35/CH35-$CE$8/100)/(($CG$8-$CH$8)/100)))</f>
        <v>3</v>
      </c>
      <c r="CF35" s="14">
        <f>CG35/CH35</f>
        <v>1</v>
      </c>
      <c r="CG35" s="34">
        <v>2</v>
      </c>
      <c r="CH35" s="34">
        <v>2</v>
      </c>
      <c r="CI35" s="37">
        <f>IF(CJ35&gt;0,0,5)</f>
        <v>5</v>
      </c>
      <c r="CJ35" s="37"/>
      <c r="CK35" s="37">
        <f>IF(CL35/CM35&lt;$CL$8/100,0,IF(CL35/CM35&gt;$CM$8/100,$CK$8,$CK$8*(CL35/CM35-$CK$8/100)/(($CL$8-$CM$8)/100)))</f>
        <v>2</v>
      </c>
      <c r="CL35" s="34">
        <v>32</v>
      </c>
      <c r="CM35" s="34">
        <v>32</v>
      </c>
      <c r="CN35" s="37">
        <f>IF(CO35&gt;0,0,3)</f>
        <v>3</v>
      </c>
      <c r="CO35" s="37"/>
      <c r="CP35" s="37">
        <f>IF(CQ35&gt;0,0,3)</f>
        <v>3</v>
      </c>
      <c r="CQ35" s="37"/>
      <c r="CR35" s="37">
        <f>IF(CT35/CS35&lt;0.95,0,5*(CS35/CT35))</f>
        <v>5</v>
      </c>
      <c r="CS35" s="34">
        <v>4</v>
      </c>
      <c r="CT35" s="37">
        <v>4</v>
      </c>
      <c r="CU35" s="37">
        <f>IF(CW35/CV35&lt;0.95,0,5*(CV35/CW35))</f>
        <v>5</v>
      </c>
      <c r="CV35" s="37">
        <v>6</v>
      </c>
      <c r="CW35" s="37">
        <v>6</v>
      </c>
      <c r="CX35" s="37">
        <f>IF(CY35&gt;0,0,4)</f>
        <v>4</v>
      </c>
      <c r="CY35" s="37">
        <v>0</v>
      </c>
      <c r="CZ35" s="37">
        <v>17.3</v>
      </c>
      <c r="DA35" s="37">
        <f>IF(DC35/DD35&gt;1,0,IF(DC35/DD35&lt;$DD$8/100,0,IF(DC35/DD35&gt;$DC$8/100,$DA$8,$DA$8*(DC35/DD35-$DD$8/100)/(($DC$8-$DD$8)/100))))</f>
        <v>4</v>
      </c>
      <c r="DB35" s="14">
        <f>DC35/DD35</f>
        <v>0.9936363165258848</v>
      </c>
      <c r="DC35" s="35">
        <v>191742</v>
      </c>
      <c r="DD35" s="35">
        <v>192970</v>
      </c>
      <c r="DE35" s="37">
        <f>IF(DF35&gt;0.01,0,3)</f>
        <v>3</v>
      </c>
      <c r="DF35" s="14">
        <f>IF(DH35=0,0,DG35/DH35)</f>
        <v>0</v>
      </c>
      <c r="DG35" s="37"/>
      <c r="DH35" s="37">
        <v>192970</v>
      </c>
      <c r="DI35" s="37">
        <f>IF(DJ35&gt;0,0,3)</f>
        <v>3</v>
      </c>
      <c r="DJ35" s="37"/>
      <c r="DK35" s="37"/>
      <c r="DL35" s="37">
        <f>IF(DM35&lt;0.9,0,5*DM35)</f>
        <v>5</v>
      </c>
      <c r="DM35" s="16">
        <f>DN35/DO35</f>
        <v>1</v>
      </c>
      <c r="DN35" s="34">
        <v>7</v>
      </c>
      <c r="DO35" s="34">
        <v>7</v>
      </c>
      <c r="DP35" s="37">
        <f>IF(DR35/DS35&lt;$DS$8/100,0,IF(DR35/DS35&gt;$DR$8/100,$DP$8,$DP$8*(DR35/DS35-$DS$8/100)/(($DR$8-$DS$8)/100)))</f>
        <v>4</v>
      </c>
      <c r="DQ35" s="14">
        <f>DR35/DS35</f>
        <v>1</v>
      </c>
      <c r="DR35" s="34">
        <v>16</v>
      </c>
      <c r="DS35" s="34">
        <v>16</v>
      </c>
      <c r="DT35" s="22">
        <f>D35+H35+L35+P35+T35+AB35+AF35+AJ35+AN35+AR35+AV35+AZ35+BC35+BG35+BJ35+BP35+BV35+BZ35+CE35+CI35+CK35+CN35+CP35+CR35+CU35+CX35+DA35+DE35+DI35+DL35+DP35</f>
        <v>75.685231669183921</v>
      </c>
      <c r="DU35" s="57">
        <f>IF(DT35&gt;70,IF(DT35&gt;85,1,2),3)</f>
        <v>2</v>
      </c>
      <c r="DV35" s="57">
        <f t="shared" si="0"/>
        <v>26</v>
      </c>
    </row>
    <row r="36" spans="1:126" ht="60" x14ac:dyDescent="0.25">
      <c r="A36" s="44">
        <v>42</v>
      </c>
      <c r="B36" s="10" t="s">
        <v>151</v>
      </c>
      <c r="C36" s="10" t="s">
        <v>190</v>
      </c>
      <c r="D36" s="37">
        <f>IF(E36&gt;1,0,IF(F36/G36&lt;$G$8/100,0,IF(F36/G36&gt;$F$8/100,3,$D$8*(F36/G36-$G$8/100)/(($F$8-$G$8)/100))))</f>
        <v>3</v>
      </c>
      <c r="E36" s="19">
        <f>IF(G36=0,0,F36/G36)</f>
        <v>1</v>
      </c>
      <c r="F36" s="37">
        <v>156000</v>
      </c>
      <c r="G36" s="37">
        <v>156000</v>
      </c>
      <c r="H36" s="37">
        <f>IF(J36/K36&lt;$K$8/100,0,IF(J36/K36&gt;$J$8/100,3,$H$8*(J36/K36-$K$8/100)/(($J$8-$K$8)/100)))</f>
        <v>3</v>
      </c>
      <c r="I36" s="14">
        <f>IF(K36=0,0,J36/K36)</f>
        <v>1</v>
      </c>
      <c r="J36" s="30">
        <v>156000</v>
      </c>
      <c r="K36" s="30">
        <v>156000</v>
      </c>
      <c r="L36" s="37"/>
      <c r="M36" s="14">
        <f>IF(O36=0,0,N36/O36)</f>
        <v>0</v>
      </c>
      <c r="N36" s="31">
        <f>F36</f>
        <v>156000</v>
      </c>
      <c r="O36" s="37">
        <v>0</v>
      </c>
      <c r="P36" s="37">
        <f>IF(R36/S36&lt;$S$8/100,0,IF(R36/S36&gt;$R$8/100,3,$P$8*(R36/S36-$S$8/100)/(($R$8-$S$8)/100)))</f>
        <v>3</v>
      </c>
      <c r="Q36" s="14">
        <f>IF(S36=0,0,R36/S36)</f>
        <v>1</v>
      </c>
      <c r="R36" s="37">
        <f>J36</f>
        <v>156000</v>
      </c>
      <c r="S36" s="31">
        <f>K36</f>
        <v>156000</v>
      </c>
      <c r="T36" s="37">
        <f>IF(V36=0,3,IF(U36&lt;0.01,3,IF(U36&gt;0.05,0,U36/(0.05-0.01)*3)))</f>
        <v>3</v>
      </c>
      <c r="U36" s="14">
        <f>IF(AA36=0,0,(V36-W36-X36-Y36-Z36)/AA36)</f>
        <v>-0.22837191040276936</v>
      </c>
      <c r="V36" s="37">
        <v>0</v>
      </c>
      <c r="W36" s="37">
        <v>0</v>
      </c>
      <c r="X36" s="37">
        <v>5897835.9000000004</v>
      </c>
      <c r="Y36" s="24">
        <v>5897835.9000000004</v>
      </c>
      <c r="Z36" s="37">
        <v>0</v>
      </c>
      <c r="AA36" s="37">
        <v>51651150</v>
      </c>
      <c r="AB36" s="37">
        <f>IF(AE36=0,3,IF(AD36/AE36&lt;$AE$8/100,3,IF(AD36/AE36&gt;$AD$8/100,0,3)))</f>
        <v>3</v>
      </c>
      <c r="AC36" s="19">
        <f>IF(AE36=0,0,AD36/AE36)</f>
        <v>0</v>
      </c>
      <c r="AD36" s="37">
        <v>0</v>
      </c>
      <c r="AE36" s="37">
        <v>0</v>
      </c>
      <c r="AF36" s="37">
        <f>IF(AG36&gt;3,IF(AG36&lt;8,1,0),0)</f>
        <v>0</v>
      </c>
      <c r="AG36" s="15">
        <f>AH36+4-AI36</f>
        <v>-4</v>
      </c>
      <c r="AH36" s="15">
        <v>7</v>
      </c>
      <c r="AI36" s="15">
        <v>15</v>
      </c>
      <c r="AJ36" s="37"/>
      <c r="AK36" s="15"/>
      <c r="AL36" s="37"/>
      <c r="AM36" s="37"/>
      <c r="AN36" s="37"/>
      <c r="AO36" s="37"/>
      <c r="AP36" s="37">
        <v>0</v>
      </c>
      <c r="AQ36" s="37">
        <v>0</v>
      </c>
      <c r="AR36" s="37">
        <f>IF(AS36&lt;0.3,0,IF(AS36&gt;0.7,2,2*AS36/0.7))</f>
        <v>0</v>
      </c>
      <c r="AS36" s="14">
        <f>AT36/(AT36+AU36)</f>
        <v>3.011167377475889E-3</v>
      </c>
      <c r="AT36" s="31">
        <f>F36</f>
        <v>156000</v>
      </c>
      <c r="AU36" s="37">
        <f>AA36</f>
        <v>51651150</v>
      </c>
      <c r="AV36" s="37">
        <f>IF(AW36/1&lt;$AY$8/100,0,IF(AW36/1&gt;$AX$8/100,$AV$8,($AX$8-$AY$8)*AW36))</f>
        <v>0</v>
      </c>
      <c r="AW36" s="14">
        <f>AX36/AY36-1</f>
        <v>-0.83884297520661155</v>
      </c>
      <c r="AX36" s="31">
        <f>AT36</f>
        <v>156000</v>
      </c>
      <c r="AY36" s="24">
        <v>968000</v>
      </c>
      <c r="AZ36" s="37">
        <v>2</v>
      </c>
      <c r="BA36" s="37">
        <f>AX36</f>
        <v>156000</v>
      </c>
      <c r="BB36" s="37">
        <v>0</v>
      </c>
      <c r="BC36" s="37">
        <f>IF(BD36&lt;$BE$8/100,1,0)</f>
        <v>1</v>
      </c>
      <c r="BD36" s="14">
        <f>IF(BF36=0,0,BE36/BF36)</f>
        <v>0</v>
      </c>
      <c r="BE36" s="37">
        <v>0</v>
      </c>
      <c r="BF36" s="37">
        <v>0</v>
      </c>
      <c r="BG36" s="37">
        <f>IF(BH36=0,1,IF(BH36/BI36&lt;0.01,1,0))</f>
        <v>1</v>
      </c>
      <c r="BH36" s="37">
        <v>0</v>
      </c>
      <c r="BI36" s="37">
        <v>195947000</v>
      </c>
      <c r="BJ36" s="37">
        <f>IF(BK36&lt;0.001,$BJ$8,0)</f>
        <v>4</v>
      </c>
      <c r="BK36" s="14">
        <f>BL36/(BM36+BN36+BO36)</f>
        <v>0</v>
      </c>
      <c r="BL36" s="37">
        <v>0</v>
      </c>
      <c r="BM36" s="24">
        <v>3654460.4</v>
      </c>
      <c r="BN36" s="37">
        <v>0</v>
      </c>
      <c r="BO36" s="24">
        <v>550537.16</v>
      </c>
      <c r="BP36" s="37">
        <f>IF(BQ36&lt;0.95,0,IF(BQ36&lt;1.05,2,0))</f>
        <v>2</v>
      </c>
      <c r="BQ36" s="14">
        <f>(BR36/BS36/BT36)/BU36</f>
        <v>1.0296726268708074</v>
      </c>
      <c r="BR36" s="37">
        <v>23288400</v>
      </c>
      <c r="BS36" s="30">
        <v>35.5</v>
      </c>
      <c r="BT36" s="30">
        <v>12</v>
      </c>
      <c r="BU36" s="37">
        <v>53092.22</v>
      </c>
      <c r="BV36" s="37">
        <f>IF(BW36&lt;0.7,0,IF(BW36&lt;0.8,2,0))</f>
        <v>0</v>
      </c>
      <c r="BW36" s="14">
        <f>BX36/BY36</f>
        <v>0.82664651500806352</v>
      </c>
      <c r="BX36" s="30">
        <v>42826200</v>
      </c>
      <c r="BY36" s="31">
        <f>AT36+AU36</f>
        <v>51807150</v>
      </c>
      <c r="BZ36" s="37">
        <f>IF((CB36+CC36)/CD36&lt;0.6,0,2)</f>
        <v>2</v>
      </c>
      <c r="CA36" s="17">
        <f>(CB36+CC36)/CD36</f>
        <v>1</v>
      </c>
      <c r="CB36" s="37">
        <v>0</v>
      </c>
      <c r="CC36" s="30">
        <v>2</v>
      </c>
      <c r="CD36" s="30">
        <v>2</v>
      </c>
      <c r="CE36" s="37">
        <f>IF(CG36/CH36&lt;$CG$8/100,0,IF(CG36/CH36&gt;$CH$8/100,3,$CE$8*(CG36/CH36-$CE$8/100)/(($CG$8-$CH$8)/100)))</f>
        <v>3</v>
      </c>
      <c r="CF36" s="14">
        <f>CG36/CH36</f>
        <v>1</v>
      </c>
      <c r="CG36" s="37">
        <v>4</v>
      </c>
      <c r="CH36" s="37">
        <v>4</v>
      </c>
      <c r="CI36" s="37">
        <f>IF(CJ36&gt;0,0,5)</f>
        <v>5</v>
      </c>
      <c r="CJ36" s="37">
        <v>0</v>
      </c>
      <c r="CK36" s="37">
        <f>IF(CL36/CM36&lt;$CL$8/100,0,IF(CL36/CM36&gt;$CM$8/100,$CK$8,$CK$8*(CL36/CM36-$CK$8/100)/(($CL$8-$CM$8)/100)))</f>
        <v>2</v>
      </c>
      <c r="CL36" s="30">
        <v>38</v>
      </c>
      <c r="CM36" s="30">
        <v>38</v>
      </c>
      <c r="CN36" s="37">
        <f>IF(CO36&gt;0,0,3)</f>
        <v>3</v>
      </c>
      <c r="CO36" s="37">
        <v>0</v>
      </c>
      <c r="CP36" s="37">
        <f>IF(CQ36&gt;0,0,3)</f>
        <v>3</v>
      </c>
      <c r="CQ36" s="37">
        <v>0</v>
      </c>
      <c r="CR36" s="37">
        <f>IF(CT36/CS36&lt;0.95,0,5*(CS36/CT36))</f>
        <v>5</v>
      </c>
      <c r="CS36" s="37">
        <v>4</v>
      </c>
      <c r="CT36" s="37">
        <v>4</v>
      </c>
      <c r="CU36" s="37">
        <f>IF(CW36/CV36&lt;0.95,0,5*(CV36/CW36))</f>
        <v>5</v>
      </c>
      <c r="CV36" s="37">
        <v>6</v>
      </c>
      <c r="CW36" s="37">
        <v>6</v>
      </c>
      <c r="CX36" s="37">
        <f>IF(CY36&gt;0,0,4)</f>
        <v>4</v>
      </c>
      <c r="CY36" s="37"/>
      <c r="CZ36" s="37">
        <v>16.5</v>
      </c>
      <c r="DA36" s="37">
        <f>IF(DC36/DD36&gt;1,0,IF(DC36/DD36&lt;$DD$8/100,0,IF(DC36/DD36&gt;$DC$8/100,$DA$8,$DA$8*(DC36/DD36-$DD$8/100)/(($DC$8-$DD$8)/100))))</f>
        <v>4</v>
      </c>
      <c r="DB36" s="14">
        <f>DC36/DD36</f>
        <v>1</v>
      </c>
      <c r="DC36" s="60">
        <v>56521.68</v>
      </c>
      <c r="DD36" s="60">
        <v>56521.68</v>
      </c>
      <c r="DE36" s="37">
        <f>IF(DF36&gt;0.01,0,3)</f>
        <v>3</v>
      </c>
      <c r="DF36" s="14">
        <f>IF(DH36=0,0,DG36/DH36)</f>
        <v>0</v>
      </c>
      <c r="DG36" s="38">
        <v>0</v>
      </c>
      <c r="DH36" s="60">
        <v>56521.68</v>
      </c>
      <c r="DI36" s="37">
        <f>IF(DJ36&gt;0,0,3)</f>
        <v>3</v>
      </c>
      <c r="DJ36" s="37">
        <v>0</v>
      </c>
      <c r="DK36" s="37">
        <v>0</v>
      </c>
      <c r="DL36" s="37">
        <f>IF(DM36&lt;0.9,0,5*DM36)</f>
        <v>5</v>
      </c>
      <c r="DM36" s="16">
        <f>DN36/DO36</f>
        <v>1</v>
      </c>
      <c r="DN36" s="59">
        <v>38</v>
      </c>
      <c r="DO36" s="59">
        <v>38</v>
      </c>
      <c r="DP36" s="37">
        <f>IF(DR36/DS36&lt;$DS$8/100,0,IF(DR36/DS36&gt;$DR$8/100,$DP$8,$DP$8*(DR36/DS36-$DS$8/100)/(($DR$8-$DS$8)/100)))</f>
        <v>3.6190476190476191</v>
      </c>
      <c r="DQ36" s="14">
        <f>DR36/DS36</f>
        <v>0.9285714285714286</v>
      </c>
      <c r="DR36" s="59">
        <v>52</v>
      </c>
      <c r="DS36" s="59">
        <v>56</v>
      </c>
      <c r="DT36" s="22">
        <f>D36+H36+L36+P36+T36+AB36+AF36+AJ36+AN36+AR36+AV36+AZ36+BC36+BG36+BJ36+BP36+BV36+BZ36+CE36+CI36+CK36+CN36+CP36+CR36+CU36+CX36+DA36+DE36+DI36+DL36+DP36</f>
        <v>75.61904761904762</v>
      </c>
      <c r="DU36" s="57">
        <f>IF(DT36&gt;70,IF(DT36&gt;85,1,2),3)</f>
        <v>2</v>
      </c>
      <c r="DV36" s="57">
        <f t="shared" si="0"/>
        <v>27</v>
      </c>
    </row>
    <row r="37" spans="1:126" ht="45" x14ac:dyDescent="0.25">
      <c r="A37" s="44">
        <v>17</v>
      </c>
      <c r="B37" s="10" t="s">
        <v>148</v>
      </c>
      <c r="C37" s="10" t="s">
        <v>165</v>
      </c>
      <c r="D37" s="37">
        <f>IF(E37&gt;1,0,IF(F37/G37&lt;$G$8/100,0,IF(F37/G37&gt;$F$8/100,3,$D$8*(F37/G37-$G$8/100)/(($F$8-$G$8)/100))))</f>
        <v>3</v>
      </c>
      <c r="E37" s="19">
        <f>IF(G37=0,0,F37/G37)</f>
        <v>1</v>
      </c>
      <c r="F37" s="37">
        <v>28414484.539999999</v>
      </c>
      <c r="G37" s="37">
        <v>28414484.539999999</v>
      </c>
      <c r="H37" s="37">
        <f>IF(J37/K37&lt;$K$8/100,0,IF(J37/K37&gt;$J$8/100,3,$H$8*(J37/K37-$K$8/100)/(($J$8-$K$8)/100)))</f>
        <v>2.2435961013784937</v>
      </c>
      <c r="I37" s="14">
        <f>IF(K37=0,0,J37/K37)</f>
        <v>0.95982922937009318</v>
      </c>
      <c r="J37" s="37">
        <v>28099595.399999999</v>
      </c>
      <c r="K37" s="37">
        <v>29275619.600000001</v>
      </c>
      <c r="L37" s="37">
        <f>IF(N37/O37&lt;$O$8/100,0,IF(N37/O37&gt;$N$8/100,3,$L$8*(N37/O37-$O$8/100)/(($N$8-$O$8)/100)))</f>
        <v>3</v>
      </c>
      <c r="M37" s="14">
        <f>IF(O37=0,0,N37/O37)</f>
        <v>1.0340059876273653</v>
      </c>
      <c r="N37" s="31">
        <f>F37</f>
        <v>28414484.539999999</v>
      </c>
      <c r="O37" s="37">
        <v>27480000</v>
      </c>
      <c r="P37" s="37">
        <f>IF(R37/S37&lt;$S$8/100,0,IF(R37/S37&gt;$R$8/100,3,$P$8*(R37/S37-$S$8/100)/(($R$8-$S$8)/100)))</f>
        <v>3</v>
      </c>
      <c r="Q37" s="14">
        <f>IF(S37=0,0,R37/S37)</f>
        <v>0.95982922937009318</v>
      </c>
      <c r="R37" s="37">
        <f>J37</f>
        <v>28099595.399999999</v>
      </c>
      <c r="S37" s="31">
        <f>K37</f>
        <v>29275619.600000001</v>
      </c>
      <c r="T37" s="37">
        <f>IF(V37=0,3,IF(U37&lt;0.01,3,IF(U37&gt;0.05,0,U37/(0.05-0.01)*3)))</f>
        <v>3</v>
      </c>
      <c r="U37" s="14">
        <f>IF(AA37=0,0,(V37-W37-X37-Y37-Z37)/AA37)</f>
        <v>-0.19629037508768524</v>
      </c>
      <c r="V37" s="24" t="s">
        <v>222</v>
      </c>
      <c r="W37" s="37">
        <v>0</v>
      </c>
      <c r="X37" s="37">
        <v>11814344.359999999</v>
      </c>
      <c r="Y37" s="37">
        <v>7801208</v>
      </c>
      <c r="Z37" s="37">
        <v>0</v>
      </c>
      <c r="AA37" s="37">
        <v>99931300</v>
      </c>
      <c r="AB37" s="37">
        <f>IF(AE37=0,3,IF(AD37/AE37&lt;$AE$8/100,3,IF(AD37/AE37&gt;$AD$8/100,0,3)))</f>
        <v>0</v>
      </c>
      <c r="AC37" s="19">
        <f>IF(AE37=0,0,AD37/AE37)</f>
        <v>9.8252377280904649E-2</v>
      </c>
      <c r="AD37" s="37">
        <v>340247</v>
      </c>
      <c r="AE37" s="37">
        <v>3462990</v>
      </c>
      <c r="AF37" s="37">
        <f>IF(AG37&gt;3,IF(AG37&lt;8,1,0),0)</f>
        <v>0</v>
      </c>
      <c r="AG37" s="15">
        <f>AH37+4-AI37</f>
        <v>0</v>
      </c>
      <c r="AH37" s="15">
        <v>0</v>
      </c>
      <c r="AI37" s="15">
        <v>4</v>
      </c>
      <c r="AJ37" s="37"/>
      <c r="AK37" s="15"/>
      <c r="AL37" s="37"/>
      <c r="AM37" s="37"/>
      <c r="AN37" s="37"/>
      <c r="AO37" s="37"/>
      <c r="AP37" s="37"/>
      <c r="AQ37" s="37"/>
      <c r="AR37" s="37">
        <f>IF(AS37&lt;0.3,0,IF(AS37&gt;0.7,2,2*AS37/0.7))</f>
        <v>0</v>
      </c>
      <c r="AS37" s="14">
        <f>AT37/(AT37+AU37)</f>
        <v>0.22650646084584039</v>
      </c>
      <c r="AT37" s="31">
        <f>F37</f>
        <v>28414484.539999999</v>
      </c>
      <c r="AU37" s="37">
        <v>97032200</v>
      </c>
      <c r="AV37" s="37">
        <f>IF(AW37/1&lt;$AY$8/100,0,IF(AW37/1&gt;$AX$8/100,$AV$8,($AX$8-$AY$8)*AW37))</f>
        <v>0.33825398355847724</v>
      </c>
      <c r="AW37" s="14">
        <f>AX37/AY37-1</f>
        <v>4.2281747944809656E-2</v>
      </c>
      <c r="AX37" s="31">
        <f>AT37</f>
        <v>28414484.539999999</v>
      </c>
      <c r="AY37" s="37">
        <v>27261807.66</v>
      </c>
      <c r="AZ37" s="37">
        <v>2</v>
      </c>
      <c r="BA37" s="37">
        <f>AX37</f>
        <v>28414484.539999999</v>
      </c>
      <c r="BB37" s="37">
        <v>0</v>
      </c>
      <c r="BC37" s="37">
        <f>IF(BD37&lt;$BE$8/100,1,0)</f>
        <v>1</v>
      </c>
      <c r="BD37" s="14">
        <f>IF(BF37=0,0,BE37/BF37)</f>
        <v>0</v>
      </c>
      <c r="BE37" s="37">
        <v>0</v>
      </c>
      <c r="BF37" s="37">
        <v>1335547.1200000001</v>
      </c>
      <c r="BG37" s="37">
        <f>IF(BH37=0,1,IF(BH37/BI37&lt;0.01,1,0))</f>
        <v>1</v>
      </c>
      <c r="BH37" s="37">
        <v>0</v>
      </c>
      <c r="BI37" s="37">
        <v>300316171.19999999</v>
      </c>
      <c r="BJ37" s="37">
        <f>IF(BK37&lt;0.001,$BJ$8,0)</f>
        <v>4</v>
      </c>
      <c r="BK37" s="14">
        <f>BL37/(BM37+BN37+BO37)</f>
        <v>0</v>
      </c>
      <c r="BL37" s="37">
        <v>0</v>
      </c>
      <c r="BM37" s="37">
        <v>180446173.72</v>
      </c>
      <c r="BN37" s="37">
        <v>80000</v>
      </c>
      <c r="BO37" s="37">
        <v>13632594.83</v>
      </c>
      <c r="BP37" s="37">
        <f>IF(BQ37&lt;0.95,0,IF(BQ37&lt;1.05,2,0))</f>
        <v>0</v>
      </c>
      <c r="BQ37" s="14">
        <f>(BR37/BS37/BT37)/BU37</f>
        <v>1.081956973336305</v>
      </c>
      <c r="BR37" s="37">
        <v>36670100</v>
      </c>
      <c r="BS37" s="37">
        <v>52.4</v>
      </c>
      <c r="BT37" s="37">
        <v>12</v>
      </c>
      <c r="BU37" s="30">
        <v>53900.1</v>
      </c>
      <c r="BV37" s="37">
        <f>IF(BW37&lt;0.7,0,IF(BW37&lt;0.8,2,0))</f>
        <v>2</v>
      </c>
      <c r="BW37" s="14">
        <f>BX37/BY37</f>
        <v>0.73236700329617188</v>
      </c>
      <c r="BX37" s="37">
        <v>91873012.430000007</v>
      </c>
      <c r="BY37" s="31">
        <f>AT37+AU37</f>
        <v>125446684.53999999</v>
      </c>
      <c r="BZ37" s="37">
        <f>IF((CB37+CC37)/CD37&lt;0.6,0,2)</f>
        <v>2</v>
      </c>
      <c r="CA37" s="17">
        <f>(CB37+CC37)/CD37</f>
        <v>2</v>
      </c>
      <c r="CB37" s="37">
        <v>5</v>
      </c>
      <c r="CC37" s="37">
        <v>5</v>
      </c>
      <c r="CD37" s="37">
        <v>5</v>
      </c>
      <c r="CE37" s="37">
        <f>IF(CG37/CH37&lt;$CG$8/100,0,IF(CG37/CH37&gt;$CH$8/100,3,$CE$8*(CG37/CH37-$CE$8/100)/(($CG$8-$CH$8)/100)))</f>
        <v>3</v>
      </c>
      <c r="CF37" s="14">
        <f>CG37/CH37</f>
        <v>1</v>
      </c>
      <c r="CG37" s="37">
        <v>78</v>
      </c>
      <c r="CH37" s="37">
        <v>78</v>
      </c>
      <c r="CI37" s="37">
        <f>IF(CJ37&gt;0,0,5)</f>
        <v>5</v>
      </c>
      <c r="CJ37" s="37">
        <v>0</v>
      </c>
      <c r="CK37" s="37">
        <f>IF(CL37/CM37&lt;$CL$8/100,0,IF(CL37/CM37&gt;$CM$8/100,$CK$8,$CK$8*(CL37/CM37-$CK$8/100)/(($CL$8-$CM$8)/100)))</f>
        <v>2</v>
      </c>
      <c r="CL37" s="18">
        <v>35</v>
      </c>
      <c r="CM37" s="18">
        <v>35</v>
      </c>
      <c r="CN37" s="37">
        <f>IF(CO37&gt;0,0,3)</f>
        <v>3</v>
      </c>
      <c r="CO37" s="37">
        <v>0</v>
      </c>
      <c r="CP37" s="37">
        <f>IF(CQ37&gt;0,0,3)</f>
        <v>3</v>
      </c>
      <c r="CQ37" s="37">
        <v>0</v>
      </c>
      <c r="CR37" s="37">
        <f>IF(CT37/CS37&lt;0.95,0,5*(CS37/CT37))</f>
        <v>5</v>
      </c>
      <c r="CS37" s="37">
        <v>4</v>
      </c>
      <c r="CT37" s="37">
        <v>4</v>
      </c>
      <c r="CU37" s="37">
        <f>IF(CW37/CV37&lt;0.95,0,5*(CV37/CW37))</f>
        <v>5</v>
      </c>
      <c r="CV37" s="37">
        <v>6</v>
      </c>
      <c r="CW37" s="37">
        <v>6</v>
      </c>
      <c r="CX37" s="37">
        <f>IF(CY37&gt;0,0,4)</f>
        <v>4</v>
      </c>
      <c r="CY37" s="37">
        <v>0</v>
      </c>
      <c r="CZ37" s="37">
        <v>18</v>
      </c>
      <c r="DA37" s="37">
        <f>IF(DC37/DD37&gt;1,0,IF(DC37/DD37&lt;$DD$8/100,0,IF(DC37/DD37&gt;$DC$8/100,$DA$8,$DA$8*(DC37/DD37-$DD$8/100)/(($DC$8-$DD$8)/100))))</f>
        <v>4</v>
      </c>
      <c r="DB37" s="14">
        <f>DC37/DD37</f>
        <v>1</v>
      </c>
      <c r="DC37" s="37">
        <v>58290.1</v>
      </c>
      <c r="DD37" s="37">
        <v>58290.1</v>
      </c>
      <c r="DE37" s="37">
        <f>IF(DF37&gt;0.01,0,3)</f>
        <v>3</v>
      </c>
      <c r="DF37" s="14">
        <f>IF(DH37=0,0,DG37/DH37)</f>
        <v>0</v>
      </c>
      <c r="DG37" s="37">
        <v>0</v>
      </c>
      <c r="DH37" s="37">
        <v>58290.1</v>
      </c>
      <c r="DI37" s="37">
        <f>IF(DJ37&gt;0,0,3)</f>
        <v>3</v>
      </c>
      <c r="DJ37" s="37"/>
      <c r="DK37" s="37"/>
      <c r="DL37" s="37">
        <f>IF(DM37&lt;0.9,0,5*DM37)</f>
        <v>5</v>
      </c>
      <c r="DM37" s="16">
        <f>DN37/DO37</f>
        <v>1</v>
      </c>
      <c r="DN37" s="34">
        <v>16</v>
      </c>
      <c r="DO37" s="34">
        <v>16</v>
      </c>
      <c r="DP37" s="37">
        <f>IF(DR37/DS37&lt;$DS$8/100,0,IF(DR37/DS37&gt;$DR$8/100,$DP$8,$DP$8*(DR37/DS37-$DS$8/100)/(($DR$8-$DS$8)/100)))</f>
        <v>4</v>
      </c>
      <c r="DQ37" s="14">
        <f>DR37/DS37</f>
        <v>1</v>
      </c>
      <c r="DR37" s="34">
        <v>89</v>
      </c>
      <c r="DS37" s="34">
        <v>89</v>
      </c>
      <c r="DT37" s="22">
        <f>D37+H37+L37+P37+T37+AB37+AF37+AJ37+AN37+AR37+AV37+AZ37+BC37+BG37+BJ37+BP37+BV37+BZ37+CE37+CI37+CK37+CN37+CP37+CR37+CU37+CX37+DA37+DE37+DI37+DL37+DP37</f>
        <v>75.581850084936974</v>
      </c>
      <c r="DU37" s="57">
        <f>IF(DT37&gt;70,IF(DT37&gt;85,1,2),3)</f>
        <v>2</v>
      </c>
      <c r="DV37" s="57">
        <f t="shared" si="0"/>
        <v>28</v>
      </c>
    </row>
    <row r="38" spans="1:126" ht="60" x14ac:dyDescent="0.25">
      <c r="A38" s="44">
        <v>40</v>
      </c>
      <c r="B38" s="10" t="s">
        <v>151</v>
      </c>
      <c r="C38" s="10" t="s">
        <v>188</v>
      </c>
      <c r="D38" s="37">
        <f>IF(E38&gt;1,0,IF(F38/G38&lt;$G$8/100,0,IF(F38/G38&gt;$F$8/100,3,$D$8*(F38/G38-$G$8/100)/(($F$8-$G$8)/100))))</f>
        <v>3</v>
      </c>
      <c r="E38" s="19">
        <f>IF(G38=0,0,F38/G38)</f>
        <v>1</v>
      </c>
      <c r="F38" s="37">
        <v>74700</v>
      </c>
      <c r="G38" s="37">
        <v>74700</v>
      </c>
      <c r="H38" s="37">
        <f>IF(J38/K38&lt;$K$8/100,0,IF(J38/K38&gt;$J$8/100,3,$H$8*(J38/K38-$K$8/100)/(($J$8-$K$8)/100)))</f>
        <v>3</v>
      </c>
      <c r="I38" s="14">
        <f>IF(K38=0,0,J38/K38)</f>
        <v>1</v>
      </c>
      <c r="J38" s="37">
        <v>74700</v>
      </c>
      <c r="K38" s="37">
        <v>74700</v>
      </c>
      <c r="L38" s="37"/>
      <c r="M38" s="14">
        <f>IF(O38=0,0,N38/O38)</f>
        <v>0</v>
      </c>
      <c r="N38" s="31">
        <f>F38</f>
        <v>74700</v>
      </c>
      <c r="O38" s="37">
        <v>0</v>
      </c>
      <c r="P38" s="37">
        <f>IF(R38/S38&lt;$S$8/100,0,IF(R38/S38&gt;$R$8/100,3,$P$8*(R38/S38-$S$8/100)/(($R$8-$S$8)/100)))</f>
        <v>3</v>
      </c>
      <c r="Q38" s="14">
        <f>IF(S38=0,0,R38/S38)</f>
        <v>1</v>
      </c>
      <c r="R38" s="37">
        <f>J38</f>
        <v>74700</v>
      </c>
      <c r="S38" s="31">
        <f>K38</f>
        <v>74700</v>
      </c>
      <c r="T38" s="37">
        <f>IF(V38=0,3,IF(U38&lt;0.01,3,IF(U38&gt;0.05,0,U38/(0.05-0.01)*3)))</f>
        <v>3</v>
      </c>
      <c r="U38" s="14">
        <f>IF(AA38=0,0,(V38-W38-X38-Y38-Z38)/AA38)</f>
        <v>-0.18177038515093283</v>
      </c>
      <c r="V38" s="37">
        <v>0</v>
      </c>
      <c r="W38" s="37">
        <v>0</v>
      </c>
      <c r="X38" s="37">
        <v>6200276.3300000001</v>
      </c>
      <c r="Y38" s="37">
        <v>4362014.53</v>
      </c>
      <c r="Z38" s="37">
        <v>2008930.8</v>
      </c>
      <c r="AA38" s="37">
        <v>69159900</v>
      </c>
      <c r="AB38" s="37">
        <f>IF(AE38=0,3,IF(AD38/AE38&lt;$AE$8/100,3,IF(AD38/AE38&gt;$AD$8/100,0,3)))</f>
        <v>0</v>
      </c>
      <c r="AC38" s="19">
        <f>IF(AE38=0,0,AD38/AE38)</f>
        <v>0.16972599923643947</v>
      </c>
      <c r="AD38" s="37">
        <v>173380.2</v>
      </c>
      <c r="AE38" s="37">
        <v>1021530</v>
      </c>
      <c r="AF38" s="37">
        <f>IF(AG38&gt;3,IF(AG38&lt;8,1,0),0)</f>
        <v>0</v>
      </c>
      <c r="AG38" s="15">
        <f>AH38+4-AI38</f>
        <v>1</v>
      </c>
      <c r="AH38" s="15">
        <v>9</v>
      </c>
      <c r="AI38" s="15">
        <v>12</v>
      </c>
      <c r="AJ38" s="37"/>
      <c r="AK38" s="15"/>
      <c r="AL38" s="37"/>
      <c r="AM38" s="37"/>
      <c r="AN38" s="37"/>
      <c r="AO38" s="37"/>
      <c r="AP38" s="37"/>
      <c r="AQ38" s="37"/>
      <c r="AR38" s="37">
        <f>IF(AS38&lt;0.3,0,IF(AS38&gt;0.7,2,2*AS38/0.7))</f>
        <v>0</v>
      </c>
      <c r="AS38" s="14">
        <f>AT38/(AT38+AU38)</f>
        <v>1.0789402986368087E-3</v>
      </c>
      <c r="AT38" s="31">
        <f>F38</f>
        <v>74700</v>
      </c>
      <c r="AU38" s="37">
        <f>AA38</f>
        <v>69159900</v>
      </c>
      <c r="AV38" s="37">
        <v>2</v>
      </c>
      <c r="AW38" s="14">
        <v>0</v>
      </c>
      <c r="AX38" s="31">
        <f>AT38</f>
        <v>74700</v>
      </c>
      <c r="AY38" s="37">
        <v>0</v>
      </c>
      <c r="AZ38" s="37">
        <v>2</v>
      </c>
      <c r="BA38" s="37">
        <f>AX38</f>
        <v>74700</v>
      </c>
      <c r="BB38" s="37">
        <v>0</v>
      </c>
      <c r="BC38" s="37">
        <f>IF(BD38&lt;$BE$8/100,1,0)</f>
        <v>1</v>
      </c>
      <c r="BD38" s="14">
        <f>IF(BF38=0,0,BE38/BF38)</f>
        <v>0</v>
      </c>
      <c r="BE38" s="37">
        <v>0</v>
      </c>
      <c r="BF38" s="37">
        <v>183907.57</v>
      </c>
      <c r="BG38" s="37">
        <f>IF(BH38=0,1,IF(BH38/BI38&lt;0.01,1,0))</f>
        <v>1</v>
      </c>
      <c r="BH38" s="37">
        <v>0</v>
      </c>
      <c r="BI38" s="37">
        <v>240304101.72999999</v>
      </c>
      <c r="BJ38" s="37">
        <f>IF(BK38&lt;0.001,$BJ$8,0)</f>
        <v>4</v>
      </c>
      <c r="BK38" s="14">
        <f>BL38/(BM38+BN38+BO38)</f>
        <v>0</v>
      </c>
      <c r="BL38" s="37">
        <v>0</v>
      </c>
      <c r="BM38" s="37">
        <v>27777552.57</v>
      </c>
      <c r="BN38" s="37">
        <v>0</v>
      </c>
      <c r="BO38" s="37">
        <v>4192796.82</v>
      </c>
      <c r="BP38" s="37">
        <f>IF(BQ38&lt;0.95,0,IF(BQ38&lt;1.05,2,0))</f>
        <v>2</v>
      </c>
      <c r="BQ38" s="14">
        <f>(BR38/BS38/BT38)/BU38</f>
        <v>0.97115678276812278</v>
      </c>
      <c r="BR38" s="37">
        <v>28461600</v>
      </c>
      <c r="BS38" s="37">
        <v>46</v>
      </c>
      <c r="BT38" s="37">
        <v>12</v>
      </c>
      <c r="BU38" s="37">
        <v>53092.22</v>
      </c>
      <c r="BV38" s="37">
        <f>IF(BW38&lt;0.7,0,IF(BW38&lt;0.8,2,0))</f>
        <v>2</v>
      </c>
      <c r="BW38" s="14">
        <f>BX38/BY38</f>
        <v>0.78572563429268028</v>
      </c>
      <c r="BX38" s="37">
        <v>54399400</v>
      </c>
      <c r="BY38" s="31">
        <f>AT38+AU38</f>
        <v>69234600</v>
      </c>
      <c r="BZ38" s="37">
        <f>IF((CB38+CC38)/CD38&lt;0.6,0,2)</f>
        <v>2</v>
      </c>
      <c r="CA38" s="17">
        <f>(CB38+CC38)/CD38</f>
        <v>2</v>
      </c>
      <c r="CB38" s="37">
        <v>2</v>
      </c>
      <c r="CC38" s="37">
        <v>2</v>
      </c>
      <c r="CD38" s="37">
        <v>2</v>
      </c>
      <c r="CE38" s="37">
        <f>IF(CG38/CH38&lt;$CG$8/100,0,IF(CG38/CH38&gt;$CH$8/100,3,$CE$8*(CG38/CH38-$CE$8/100)/(($CG$8-$CH$8)/100)))</f>
        <v>3</v>
      </c>
      <c r="CF38" s="14">
        <f>CG38/CH38</f>
        <v>1</v>
      </c>
      <c r="CG38" s="37">
        <v>1</v>
      </c>
      <c r="CH38" s="37">
        <v>1</v>
      </c>
      <c r="CI38" s="37">
        <f>IF(CJ38&gt;0,0,5)</f>
        <v>5</v>
      </c>
      <c r="CJ38" s="37">
        <v>0</v>
      </c>
      <c r="CK38" s="37">
        <f>IF(CL38/CM38&lt;$CL$8/100,0,IF(CL38/CM38&gt;$CM$8/100,$CK$8,$CK$8*(CL38/CM38-$CK$8/100)/(($CL$8-$CM$8)/100)))</f>
        <v>2</v>
      </c>
      <c r="CL38" s="37">
        <v>35</v>
      </c>
      <c r="CM38" s="37">
        <v>35</v>
      </c>
      <c r="CN38" s="37">
        <f>IF(CO38&gt;0,0,3)</f>
        <v>3</v>
      </c>
      <c r="CO38" s="37">
        <v>0</v>
      </c>
      <c r="CP38" s="37">
        <f>IF(CQ38&gt;0,0,3)</f>
        <v>3</v>
      </c>
      <c r="CQ38" s="37">
        <v>0</v>
      </c>
      <c r="CR38" s="37">
        <f>IF(CT38/CS38&lt;0.95,0,5*(CS38/CT38))</f>
        <v>5</v>
      </c>
      <c r="CS38" s="37">
        <v>4</v>
      </c>
      <c r="CT38" s="37">
        <v>4</v>
      </c>
      <c r="CU38" s="37">
        <f>IF(CW38/CV38&lt;0.95,0,5*(CV38/CW38))</f>
        <v>3.333333333333333</v>
      </c>
      <c r="CV38" s="37">
        <v>4</v>
      </c>
      <c r="CW38" s="37">
        <v>6</v>
      </c>
      <c r="CX38" s="37">
        <f>IF(CY38&gt;0,0,4)</f>
        <v>4</v>
      </c>
      <c r="CY38" s="37">
        <v>0</v>
      </c>
      <c r="CZ38" s="37">
        <v>23.3</v>
      </c>
      <c r="DA38" s="37">
        <f>IF(DC38/DD38&gt;1,0,IF(DC38/DD38&lt;$DD$8/100,0,IF(DC38/DD38&gt;$DC$8/100,$DA$8,$DA$8*(DC38/DD38-$DD$8/100)/(($DC$8-$DD$8)/100))))</f>
        <v>4</v>
      </c>
      <c r="DB38" s="14">
        <f>DC38/DD38</f>
        <v>0.9984674643783582</v>
      </c>
      <c r="DC38" s="38">
        <v>112959.39</v>
      </c>
      <c r="DD38" s="38">
        <v>113132.77</v>
      </c>
      <c r="DE38" s="37">
        <f>IF(DF38&gt;0.01,0,3)</f>
        <v>3</v>
      </c>
      <c r="DF38" s="14">
        <f>IF(DH38=0,0,DG38/DH38)</f>
        <v>0</v>
      </c>
      <c r="DG38" s="38">
        <v>0</v>
      </c>
      <c r="DH38" s="38">
        <v>112884.69</v>
      </c>
      <c r="DI38" s="37">
        <f>IF(DJ38&gt;0,0,3)</f>
        <v>3</v>
      </c>
      <c r="DJ38" s="37">
        <v>0</v>
      </c>
      <c r="DK38" s="37" t="s">
        <v>223</v>
      </c>
      <c r="DL38" s="37">
        <f>IF(DM38&lt;0.9,0,5*DM38)</f>
        <v>5</v>
      </c>
      <c r="DM38" s="16">
        <f>DN38/DO38</f>
        <v>1</v>
      </c>
      <c r="DN38" s="59">
        <v>34</v>
      </c>
      <c r="DO38" s="59">
        <v>34</v>
      </c>
      <c r="DP38" s="37">
        <f>IF(DR38/DS38&lt;$DS$8/100,0,IF(DR38/DS38&gt;$DR$8/100,$DP$8,$DP$8*(DR38/DS38-$DS$8/100)/(($DR$8-$DS$8)/100)))</f>
        <v>4</v>
      </c>
      <c r="DQ38" s="14">
        <f>DR38/DS38</f>
        <v>1</v>
      </c>
      <c r="DR38" s="59">
        <v>78</v>
      </c>
      <c r="DS38" s="59">
        <v>78</v>
      </c>
      <c r="DT38" s="22">
        <f>D38+H38+L38+P38+T38+AB38+AF38+AJ38+AN38+AR38+AV38+AZ38+BC38+BG38+BJ38+BP38+BV38+BZ38+CE38+CI38+CK38+CN38+CP38+CR38+CU38+CX38+DA38+DE38+DI38+DL38+DP38</f>
        <v>75.333333333333343</v>
      </c>
      <c r="DU38" s="57">
        <f>IF(DT38&gt;70,IF(DT38&gt;85,1,2),3)</f>
        <v>2</v>
      </c>
      <c r="DV38" s="57">
        <f t="shared" si="0"/>
        <v>29</v>
      </c>
    </row>
    <row r="39" spans="1:126" ht="45" x14ac:dyDescent="0.25">
      <c r="A39" s="44">
        <v>4</v>
      </c>
      <c r="B39" s="10" t="s">
        <v>148</v>
      </c>
      <c r="C39" s="10" t="s">
        <v>153</v>
      </c>
      <c r="D39" s="37">
        <f>IF(E39&gt;1,0,IF(F39/G39&lt;$G$8/100,0,IF(F39/G39&gt;$F$8/100,3,$D$8*(F39/G39-$G$8/100)/(($F$8-$G$8)/100))))</f>
        <v>3</v>
      </c>
      <c r="E39" s="19">
        <f>IF(G39=0,0,F39/G39)</f>
        <v>1</v>
      </c>
      <c r="F39" s="34">
        <v>3610363.05</v>
      </c>
      <c r="G39" s="37">
        <v>3610363.05</v>
      </c>
      <c r="H39" s="37">
        <f>IF(J39/K39&lt;$K$8/100,0,IF(J39/K39&gt;$J$8/100,3,$H$8*(J39/K39-$K$8/100)/(($J$8-$K$8)/100)))</f>
        <v>3</v>
      </c>
      <c r="I39" s="14">
        <f>IF(K39=0,0,J39/K39)</f>
        <v>1</v>
      </c>
      <c r="J39" s="34">
        <v>4372738.3899999997</v>
      </c>
      <c r="K39" s="37">
        <v>4372738.3899999997</v>
      </c>
      <c r="L39" s="37">
        <f>IF(N39/O39&lt;$O$8/100,0,IF(N39/O39&gt;$N$8/100,3,$L$8*(N39/O39-$O$8/100)/(($N$8-$O$8)/100)))</f>
        <v>3</v>
      </c>
      <c r="M39" s="14">
        <f>IF(O39=0,0,N39/O39)</f>
        <v>1.2037167602537353</v>
      </c>
      <c r="N39" s="31">
        <f>F39</f>
        <v>3610363.05</v>
      </c>
      <c r="O39" s="37">
        <v>2999346</v>
      </c>
      <c r="P39" s="37">
        <f>IF(R39/S39&lt;$S$8/100,0,IF(R39/S39&gt;$R$8/100,3,$P$8*(R39/S39-$S$8/100)/(($R$8-$S$8)/100)))</f>
        <v>3</v>
      </c>
      <c r="Q39" s="14">
        <f>IF(S39=0,0,R39/S39)</f>
        <v>1</v>
      </c>
      <c r="R39" s="37">
        <f>J39</f>
        <v>4372738.3899999997</v>
      </c>
      <c r="S39" s="31">
        <f>K39</f>
        <v>4372738.3899999997</v>
      </c>
      <c r="T39" s="37">
        <f>IF(V39=0,3,IF(U39&lt;0.01,3,IF(U39&gt;0.05,0,U39/(0.05-0.01)*3)))</f>
        <v>3</v>
      </c>
      <c r="U39" s="14">
        <f>IF(AA39=0,0,(V39-W39-X39-Y39-Z39)/AA39)</f>
        <v>-0.19046496555023926</v>
      </c>
      <c r="V39" s="24" t="s">
        <v>222</v>
      </c>
      <c r="W39" s="37">
        <v>0</v>
      </c>
      <c r="X39" s="37">
        <v>9594964.0600000005</v>
      </c>
      <c r="Y39" s="37">
        <v>6327907.0599999996</v>
      </c>
      <c r="Z39" s="37">
        <v>0</v>
      </c>
      <c r="AA39" s="34">
        <v>83600000</v>
      </c>
      <c r="AB39" s="37">
        <f>IF(AE39=0,3,IF(AD39/AE39&lt;$AE$8/100,3,IF(AD39/AE39&gt;$AD$8/100,0,3)))</f>
        <v>0</v>
      </c>
      <c r="AC39" s="19">
        <f>IF(AE39=0,0,AD39/AE39)</f>
        <v>6.2355051905010943E-2</v>
      </c>
      <c r="AD39" s="37">
        <v>420886</v>
      </c>
      <c r="AE39" s="37">
        <v>6749830</v>
      </c>
      <c r="AF39" s="37">
        <f>IF(AG39&gt;3,IF(AG39&lt;8,1,0),0)</f>
        <v>1</v>
      </c>
      <c r="AG39" s="15">
        <f>AH39+4-AI39</f>
        <v>4</v>
      </c>
      <c r="AH39" s="15">
        <v>4</v>
      </c>
      <c r="AI39" s="15">
        <v>4</v>
      </c>
      <c r="AJ39" s="37"/>
      <c r="AK39" s="15"/>
      <c r="AL39" s="37"/>
      <c r="AM39" s="37"/>
      <c r="AN39" s="37"/>
      <c r="AO39" s="37"/>
      <c r="AP39" s="37"/>
      <c r="AQ39" s="37"/>
      <c r="AR39" s="37">
        <f>IF(AS39&lt;0.3,0,IF(AS39&gt;0.7,2,2*AS39/0.7))</f>
        <v>0</v>
      </c>
      <c r="AS39" s="14">
        <f>AT39/(AT39+AU39)</f>
        <v>4.1398326113263439E-2</v>
      </c>
      <c r="AT39" s="31">
        <f>F39</f>
        <v>3610363.05</v>
      </c>
      <c r="AU39" s="37">
        <f>AA39</f>
        <v>83600000</v>
      </c>
      <c r="AV39" s="37">
        <f>IF(AW39/1&lt;$AY$8/100,0,IF(AW39/1&gt;$AX$8/100,$AV$8,($AX$8-$AY$8)*AW39))</f>
        <v>0.3260511445909362</v>
      </c>
      <c r="AW39" s="14">
        <f>AX39/AY39-1</f>
        <v>4.0756393073867025E-2</v>
      </c>
      <c r="AX39" s="31">
        <f>AT39</f>
        <v>3610363.05</v>
      </c>
      <c r="AY39" s="37">
        <v>3468979.94</v>
      </c>
      <c r="AZ39" s="37">
        <v>2</v>
      </c>
      <c r="BA39" s="37">
        <f>AX39</f>
        <v>3610363.05</v>
      </c>
      <c r="BB39" s="37">
        <v>0</v>
      </c>
      <c r="BC39" s="37">
        <f>IF(BD39&lt;$BE$8/100,1,0)</f>
        <v>1</v>
      </c>
      <c r="BD39" s="14">
        <f>IF(BF39=0,0,BE39/BF39)</f>
        <v>0</v>
      </c>
      <c r="BE39" s="37">
        <v>0</v>
      </c>
      <c r="BF39" s="37">
        <v>702947.93</v>
      </c>
      <c r="BG39" s="37">
        <f>IF(BH39=0,1,IF(BH39/BI39&lt;0.01,1,0))</f>
        <v>1</v>
      </c>
      <c r="BH39" s="37">
        <v>0</v>
      </c>
      <c r="BI39" s="37">
        <v>250338143.69999999</v>
      </c>
      <c r="BJ39" s="37">
        <f>IF(BK39&lt;0.001,$BJ$8,0)</f>
        <v>4</v>
      </c>
      <c r="BK39" s="14">
        <f>BL39/(BM39+BN39+BO39)</f>
        <v>0</v>
      </c>
      <c r="BL39" s="37">
        <v>0</v>
      </c>
      <c r="BM39" s="37">
        <v>37776189.090000004</v>
      </c>
      <c r="BN39" s="37">
        <v>0</v>
      </c>
      <c r="BO39" s="37">
        <v>2800687.49</v>
      </c>
      <c r="BP39" s="37">
        <f>IF(BQ39&lt;0.95,0,IF(BQ39&lt;1.05,2,0))</f>
        <v>0</v>
      </c>
      <c r="BQ39" s="14">
        <f>(BR39/BS39/BT39)/BU39</f>
        <v>0.94292288106514366</v>
      </c>
      <c r="BR39" s="34">
        <v>31104066.199999999</v>
      </c>
      <c r="BS39" s="37">
        <v>51</v>
      </c>
      <c r="BT39" s="37">
        <v>12</v>
      </c>
      <c r="BU39" s="30">
        <v>53900.1</v>
      </c>
      <c r="BV39" s="37">
        <f>IF(BW39&lt;0.7,0,IF(BW39&lt;0.8,2,0))</f>
        <v>0</v>
      </c>
      <c r="BW39" s="14">
        <f>BX39/BY39</f>
        <v>0.68972987860987922</v>
      </c>
      <c r="BX39" s="34">
        <v>60151593.119999997</v>
      </c>
      <c r="BY39" s="31">
        <f>AT39+AU39</f>
        <v>87210363.049999997</v>
      </c>
      <c r="BZ39" s="37">
        <f>IF((CB39+CC39)/CD39&lt;0.6,0,2)</f>
        <v>2</v>
      </c>
      <c r="CA39" s="17">
        <f>(CB39+CC39)/CD39</f>
        <v>1.25</v>
      </c>
      <c r="CB39" s="37">
        <v>4</v>
      </c>
      <c r="CC39" s="37">
        <v>1</v>
      </c>
      <c r="CD39" s="37">
        <v>4</v>
      </c>
      <c r="CE39" s="37">
        <f>IF(CG39/CH39&lt;$CG$8/100,0,IF(CG39/CH39&gt;$CH$8/100,3,$CE$8*(CG39/CH39-$CE$8/100)/(($CG$8-$CH$8)/100)))</f>
        <v>3</v>
      </c>
      <c r="CF39" s="14">
        <f>CG39/CH39</f>
        <v>1</v>
      </c>
      <c r="CG39" s="37">
        <v>2</v>
      </c>
      <c r="CH39" s="37">
        <v>2</v>
      </c>
      <c r="CI39" s="37">
        <f>IF(CJ39&gt;0,0,5)</f>
        <v>5</v>
      </c>
      <c r="CJ39" s="37">
        <v>0</v>
      </c>
      <c r="CK39" s="37">
        <f>IF(CL39/CM39&lt;$CL$8/100,0,IF(CL39/CM39&gt;$CM$8/100,$CK$8,$CK$8*(CL39/CM39-$CK$8/100)/(($CL$8-$CM$8)/100)))</f>
        <v>2</v>
      </c>
      <c r="CL39" s="18">
        <v>32</v>
      </c>
      <c r="CM39" s="18">
        <v>32</v>
      </c>
      <c r="CN39" s="37">
        <f>IF(CO39&gt;0,0,3)</f>
        <v>3</v>
      </c>
      <c r="CO39" s="37">
        <v>0</v>
      </c>
      <c r="CP39" s="37">
        <f>IF(CQ39&gt;0,0,3)</f>
        <v>3</v>
      </c>
      <c r="CQ39" s="37">
        <v>0</v>
      </c>
      <c r="CR39" s="37">
        <f>IF(CT39/CS39&lt;0.95,0,5*(CS39/CT39))</f>
        <v>5</v>
      </c>
      <c r="CS39" s="37">
        <v>4</v>
      </c>
      <c r="CT39" s="37">
        <v>4</v>
      </c>
      <c r="CU39" s="37">
        <f>IF(CW39/CV39&lt;0.95,0,5*(CV39/CW39))</f>
        <v>5</v>
      </c>
      <c r="CV39" s="37">
        <v>6</v>
      </c>
      <c r="CW39" s="37">
        <v>6</v>
      </c>
      <c r="CX39" s="37">
        <f>IF(CY39&gt;0,0,4)</f>
        <v>4</v>
      </c>
      <c r="CY39" s="37">
        <v>0</v>
      </c>
      <c r="CZ39" s="37">
        <v>27.8</v>
      </c>
      <c r="DA39" s="37">
        <f>IF(DC39/DD39&gt;1,0,IF(DC39/DD39&lt;$DD$8/100,0,IF(DC39/DD39&gt;$DC$8/100,$DA$8,$DA$8*(DC39/DD39-$DD$8/100)/(($DC$8-$DD$8)/100))))</f>
        <v>4</v>
      </c>
      <c r="DB39" s="14">
        <f>DC39/DD39</f>
        <v>0.99608075069271429</v>
      </c>
      <c r="DC39" s="37">
        <v>106946.7</v>
      </c>
      <c r="DD39" s="37">
        <v>107367.5</v>
      </c>
      <c r="DE39" s="37">
        <f>IF(DF39&gt;0.01,0,3)</f>
        <v>3</v>
      </c>
      <c r="DF39" s="14">
        <f>IF(DH39=0,0,DG39/DH39)</f>
        <v>0</v>
      </c>
      <c r="DG39" s="37">
        <v>0</v>
      </c>
      <c r="DH39" s="37">
        <v>107367.5</v>
      </c>
      <c r="DI39" s="37">
        <f>IF(DJ39&gt;0,0,3)</f>
        <v>3</v>
      </c>
      <c r="DJ39" s="37"/>
      <c r="DK39" s="37"/>
      <c r="DL39" s="37">
        <f>IF(DM39&lt;0.9,0,5*DM39)</f>
        <v>5</v>
      </c>
      <c r="DM39" s="16">
        <f>DN39/DO39</f>
        <v>1</v>
      </c>
      <c r="DN39" s="34">
        <v>10</v>
      </c>
      <c r="DO39" s="34">
        <v>10</v>
      </c>
      <c r="DP39" s="37">
        <f>IF(DR39/DS39&lt;$DS$8/100,0,IF(DR39/DS39&gt;$DR$8/100,$DP$8,$DP$8*(DR39/DS39-$DS$8/100)/(($DR$8-$DS$8)/100)))</f>
        <v>4</v>
      </c>
      <c r="DQ39" s="14">
        <f>DR39/DS39</f>
        <v>1</v>
      </c>
      <c r="DR39" s="34">
        <v>84</v>
      </c>
      <c r="DS39" s="34">
        <v>84</v>
      </c>
      <c r="DT39" s="22">
        <f>D39+H39+L39+P39+T39+AB39+AF39+AJ39+AN39+AR39+AV39+AZ39+BC39+BG39+BJ39+BP39+BV39+BZ39+CE39+CI39+CK39+CN39+CP39+CR39+CU39+CX39+DA39+DE39+DI39+DL39+DP39</f>
        <v>75.326051144590934</v>
      </c>
      <c r="DU39" s="57">
        <f>IF(DT39&gt;70,IF(DT39&gt;85,1,2),3)</f>
        <v>2</v>
      </c>
      <c r="DV39" s="57">
        <f t="shared" si="0"/>
        <v>30</v>
      </c>
    </row>
    <row r="40" spans="1:126" ht="60" x14ac:dyDescent="0.25">
      <c r="A40" s="44">
        <v>8</v>
      </c>
      <c r="B40" s="10" t="s">
        <v>148</v>
      </c>
      <c r="C40" s="10" t="s">
        <v>157</v>
      </c>
      <c r="D40" s="37">
        <f>IF(E40&gt;1,0,IF(F40/G40&lt;$G$8/100,0,IF(F40/G40&gt;$F$8/100,3,$D$8*(F40/G40-$G$8/100)/(($F$8-$G$8)/100))))</f>
        <v>0</v>
      </c>
      <c r="E40" s="19">
        <f>IF(G40=0,0,F40/G40)</f>
        <v>1.000480873625311</v>
      </c>
      <c r="F40" s="37">
        <v>11306865.359999999</v>
      </c>
      <c r="G40" s="37">
        <v>11301430.800000001</v>
      </c>
      <c r="H40" s="37">
        <f>IF(J40/K40&lt;$K$8/100,0,IF(J40/K40&gt;$J$8/100,3,$H$8*(J40/K40-$K$8/100)/(($J$8-$K$8)/100)))</f>
        <v>3</v>
      </c>
      <c r="I40" s="14">
        <f>IF(K40=0,0,J40/K40)</f>
        <v>1.0004158622949504</v>
      </c>
      <c r="J40" s="37">
        <v>11544628.529999999</v>
      </c>
      <c r="K40" s="37">
        <v>11539829.550000001</v>
      </c>
      <c r="L40" s="37">
        <f>IF(N40/O40&lt;$O$8/100,0,IF(N40/O40&gt;$N$8/100,3,$L$8*(N40/O40-$O$8/100)/(($N$8-$O$8)/100)))</f>
        <v>3</v>
      </c>
      <c r="M40" s="14">
        <f>IF(O40=0,0,N40/O40)</f>
        <v>1.0278968509090909</v>
      </c>
      <c r="N40" s="31">
        <f>F40</f>
        <v>11306865.359999999</v>
      </c>
      <c r="O40" s="37">
        <v>11000000</v>
      </c>
      <c r="P40" s="37">
        <f>IF(R40/S40&lt;$S$8/100,0,IF(R40/S40&gt;$R$8/100,3,$P$8*(R40/S40-$S$8/100)/(($R$8-$S$8)/100)))</f>
        <v>3</v>
      </c>
      <c r="Q40" s="14">
        <f>IF(S40=0,0,R40/S40)</f>
        <v>1.0004158622949504</v>
      </c>
      <c r="R40" s="37">
        <f>J40</f>
        <v>11544628.529999999</v>
      </c>
      <c r="S40" s="31">
        <f>K40</f>
        <v>11539829.550000001</v>
      </c>
      <c r="T40" s="37">
        <f>IF(V40=0,3,IF(U40&lt;0.01,3,IF(U40&gt;0.05,0,U40/(0.05-0.01)*3)))</f>
        <v>3</v>
      </c>
      <c r="U40" s="14">
        <f>IF(AA40=0,0,(V40-W40-X40-Y40-Z40)/AA40)</f>
        <v>-0.14557073430574446</v>
      </c>
      <c r="V40" s="24" t="s">
        <v>222</v>
      </c>
      <c r="W40" s="37">
        <v>0</v>
      </c>
      <c r="X40" s="37">
        <v>8771084.2200000007</v>
      </c>
      <c r="Y40" s="37">
        <v>4045800.26</v>
      </c>
      <c r="Z40" s="37">
        <v>0</v>
      </c>
      <c r="AA40" s="37">
        <v>88045750</v>
      </c>
      <c r="AB40" s="37">
        <f>IF(AE40=0,3,IF(AD40/AE40&lt;$AE$8/100,3,IF(AD40/AE40&gt;$AD$8/100,0,3)))</f>
        <v>3</v>
      </c>
      <c r="AC40" s="19">
        <f>IF(AE40=0,0,AD40/AE40)</f>
        <v>0</v>
      </c>
      <c r="AD40" s="37">
        <v>0</v>
      </c>
      <c r="AE40" s="37">
        <v>55882808</v>
      </c>
      <c r="AF40" s="37">
        <f>IF(AG40&gt;3,IF(AG40&lt;8,1,0),0)</f>
        <v>0</v>
      </c>
      <c r="AG40" s="15">
        <f>AH40+4-AI40</f>
        <v>30</v>
      </c>
      <c r="AH40" s="15">
        <v>30</v>
      </c>
      <c r="AI40" s="15">
        <v>4</v>
      </c>
      <c r="AJ40" s="37"/>
      <c r="AK40" s="15"/>
      <c r="AL40" s="37"/>
      <c r="AM40" s="37"/>
      <c r="AN40" s="37"/>
      <c r="AO40" s="37"/>
      <c r="AP40" s="37"/>
      <c r="AQ40" s="37"/>
      <c r="AR40" s="37">
        <f>IF(AS40&lt;0.3,0,IF(AS40&gt;0.7,2,2*AS40/0.7))</f>
        <v>0</v>
      </c>
      <c r="AS40" s="14">
        <f>AT40/(AT40+AU40)</f>
        <v>0.11380541235910148</v>
      </c>
      <c r="AT40" s="31">
        <f>F40</f>
        <v>11306865.359999999</v>
      </c>
      <c r="AU40" s="37">
        <f>AA40</f>
        <v>88045750</v>
      </c>
      <c r="AV40" s="37">
        <f>IF(AW40/1&lt;$AY$8/100,0,IF(AW40/1&gt;$AX$8/100,$AV$8,($AX$8-$AY$8)*AW40))</f>
        <v>0</v>
      </c>
      <c r="AW40" s="14">
        <f>AX40/AY40-1</f>
        <v>-6.4300851757290722E-2</v>
      </c>
      <c r="AX40" s="31">
        <f>AT40</f>
        <v>11306865.359999999</v>
      </c>
      <c r="AY40" s="37">
        <v>12083868.390000001</v>
      </c>
      <c r="AZ40" s="37">
        <v>2</v>
      </c>
      <c r="BA40" s="37">
        <f>AX40</f>
        <v>11306865.359999999</v>
      </c>
      <c r="BB40" s="37">
        <v>0</v>
      </c>
      <c r="BC40" s="37">
        <f>IF(BD40&lt;$BE$8/100,1,0)</f>
        <v>0</v>
      </c>
      <c r="BD40" s="14">
        <f>IF(BF40=0,0,BE40/BF40)</f>
        <v>0.24111924682652106</v>
      </c>
      <c r="BE40" s="37">
        <v>787918.88</v>
      </c>
      <c r="BF40" s="37">
        <v>3267756.06</v>
      </c>
      <c r="BG40" s="37">
        <f>IF(BH40=0,1,IF(BH40/BI40&lt;0.01,1,0))</f>
        <v>1</v>
      </c>
      <c r="BH40" s="37">
        <v>1960368.4</v>
      </c>
      <c r="BI40" s="37">
        <v>291307521.66000003</v>
      </c>
      <c r="BJ40" s="37">
        <f>IF(BK40&lt;0.001,$BJ$8,0)</f>
        <v>4</v>
      </c>
      <c r="BK40" s="14">
        <f>BL40/(BM40+BN40+BO40)</f>
        <v>0</v>
      </c>
      <c r="BL40" s="37">
        <v>0</v>
      </c>
      <c r="BM40" s="37">
        <v>65134305.659999996</v>
      </c>
      <c r="BN40" s="37">
        <v>172206.41</v>
      </c>
      <c r="BO40" s="37">
        <v>1421141.32</v>
      </c>
      <c r="BP40" s="37">
        <f>IF(BQ40&lt;0.95,0,IF(BQ40&lt;1.05,2,0))</f>
        <v>0</v>
      </c>
      <c r="BQ40" s="14">
        <f>(BR40/BS40/BT40)/BU40</f>
        <v>1.070006775909919</v>
      </c>
      <c r="BR40" s="37">
        <v>33219920</v>
      </c>
      <c r="BS40" s="37">
        <v>48</v>
      </c>
      <c r="BT40" s="37">
        <v>12</v>
      </c>
      <c r="BU40" s="30">
        <v>53900.1</v>
      </c>
      <c r="BV40" s="37">
        <f>IF(BW40&lt;0.7,0,IF(BW40&lt;0.8,2,0))</f>
        <v>2</v>
      </c>
      <c r="BW40" s="14">
        <f>BX40/BY40</f>
        <v>0.71267403584130473</v>
      </c>
      <c r="BX40" s="37">
        <v>70806029.359999999</v>
      </c>
      <c r="BY40" s="31">
        <f>AT40+AU40</f>
        <v>99352615.359999999</v>
      </c>
      <c r="BZ40" s="37">
        <f>IF((CB40+CC40)/CD40&lt;0.6,0,2)</f>
        <v>2</v>
      </c>
      <c r="CA40" s="17">
        <f>(CB40+CC40)/CD40</f>
        <v>2</v>
      </c>
      <c r="CB40" s="37">
        <v>5</v>
      </c>
      <c r="CC40" s="37">
        <v>5</v>
      </c>
      <c r="CD40" s="37">
        <v>5</v>
      </c>
      <c r="CE40" s="37">
        <f>IF(CG40/CH40&lt;$CG$8/100,0,IF(CG40/CH40&gt;$CH$8/100,3,$CE$8*(CG40/CH40-$CE$8/100)/(($CG$8-$CH$8)/100)))</f>
        <v>3</v>
      </c>
      <c r="CF40" s="14">
        <f>CG40/CH40</f>
        <v>1</v>
      </c>
      <c r="CG40" s="37">
        <v>2</v>
      </c>
      <c r="CH40" s="37">
        <v>2</v>
      </c>
      <c r="CI40" s="37">
        <f>IF(CJ40&gt;0,0,5)</f>
        <v>5</v>
      </c>
      <c r="CJ40" s="37">
        <v>0</v>
      </c>
      <c r="CK40" s="37">
        <f>IF(CL40/CM40&lt;$CL$8/100,0,IF(CL40/CM40&gt;$CM$8/100,$CK$8,$CK$8*(CL40/CM40-$CK$8/100)/(($CL$8-$CM$8)/100)))</f>
        <v>2</v>
      </c>
      <c r="CL40" s="18">
        <v>36</v>
      </c>
      <c r="CM40" s="18">
        <v>36</v>
      </c>
      <c r="CN40" s="37">
        <f>IF(CO40&gt;0,0,3)</f>
        <v>3</v>
      </c>
      <c r="CO40" s="37">
        <v>0</v>
      </c>
      <c r="CP40" s="37">
        <f>IF(CQ40&gt;0,0,3)</f>
        <v>3</v>
      </c>
      <c r="CQ40" s="37">
        <v>0</v>
      </c>
      <c r="CR40" s="37">
        <f>IF(CT40/CS40&lt;0.95,0,5*(CS40/CT40))</f>
        <v>5</v>
      </c>
      <c r="CS40" s="37">
        <v>4</v>
      </c>
      <c r="CT40" s="37">
        <v>4</v>
      </c>
      <c r="CU40" s="37">
        <f>IF(CW40/CV40&lt;0.95,0,5*(CV40/CW40))</f>
        <v>5</v>
      </c>
      <c r="CV40" s="37">
        <v>6</v>
      </c>
      <c r="CW40" s="37">
        <v>6</v>
      </c>
      <c r="CX40" s="37">
        <f>IF(CY40&gt;0,0,4)</f>
        <v>4</v>
      </c>
      <c r="CY40" s="37">
        <v>0</v>
      </c>
      <c r="CZ40" s="37">
        <v>159.4</v>
      </c>
      <c r="DA40" s="37">
        <f>IF(DC40/DD40&gt;1,0,IF(DC40/DD40&lt;$DD$8/100,0,IF(DC40/DD40&gt;$DC$8/100,$DA$8,$DA$8*(DC40/DD40-$DD$8/100)/(($DC$8-$DD$8)/100))))</f>
        <v>4</v>
      </c>
      <c r="DB40" s="14">
        <f>DC40/DD40</f>
        <v>0.99761008183963451</v>
      </c>
      <c r="DC40" s="38">
        <v>99347</v>
      </c>
      <c r="DD40" s="38">
        <v>99585</v>
      </c>
      <c r="DE40" s="37">
        <f>IF(DF40&gt;0.01,0,3)</f>
        <v>3</v>
      </c>
      <c r="DF40" s="14">
        <f>IF(DH40=0,0,DG40/DH40)</f>
        <v>7.9027966059145461E-3</v>
      </c>
      <c r="DG40" s="38">
        <v>787</v>
      </c>
      <c r="DH40" s="38">
        <v>99585</v>
      </c>
      <c r="DI40" s="37">
        <f>IF(DJ40&gt;0,0,3)</f>
        <v>3</v>
      </c>
      <c r="DJ40" s="37"/>
      <c r="DK40" s="37"/>
      <c r="DL40" s="37">
        <f>IF(DM40&lt;0.9,0,5*DM40)</f>
        <v>5</v>
      </c>
      <c r="DM40" s="16">
        <f>DN40/DO40</f>
        <v>1</v>
      </c>
      <c r="DN40" s="34">
        <v>20</v>
      </c>
      <c r="DO40" s="34">
        <v>20</v>
      </c>
      <c r="DP40" s="37">
        <f>IF(DR40/DS40&lt;$DS$8/100,0,IF(DR40/DS40&gt;$DR$8/100,$DP$8,$DP$8*(DR40/DS40-$DS$8/100)/(($DR$8-$DS$8)/100)))</f>
        <v>4</v>
      </c>
      <c r="DQ40" s="14">
        <f>DR40/DS40</f>
        <v>1</v>
      </c>
      <c r="DR40" s="34">
        <v>94</v>
      </c>
      <c r="DS40" s="34">
        <v>94</v>
      </c>
      <c r="DT40" s="22">
        <f>D40+H40+L40+P40+T40+AB40+AF40+AJ40+AN40+AR40+AV40+AZ40+BC40+BG40+BJ40+BP40+BV40+BZ40+CE40+CI40+CK40+CN40+CP40+CR40+CU40+CX40+DA40+DE40+DI40+DL40+DP40</f>
        <v>75</v>
      </c>
      <c r="DU40" s="57">
        <f>IF(DT40&gt;70,IF(DT40&gt;85,1,2),3)</f>
        <v>2</v>
      </c>
      <c r="DV40" s="57">
        <f t="shared" si="0"/>
        <v>31</v>
      </c>
    </row>
    <row r="41" spans="1:126" ht="60" x14ac:dyDescent="0.25">
      <c r="A41" s="44">
        <v>39</v>
      </c>
      <c r="B41" s="10" t="s">
        <v>151</v>
      </c>
      <c r="C41" s="10" t="s">
        <v>187</v>
      </c>
      <c r="D41" s="37">
        <f>IF(E41&gt;1,0,IF(F41/G41&lt;$G$8/100,0,IF(F41/G41&gt;$F$8/100,3,$D$8*(F41/G41-$G$8/100)/(($F$8-$G$8)/100))))</f>
        <v>3</v>
      </c>
      <c r="E41" s="19">
        <f>IF(G41=0,0,F41/G41)</f>
        <v>1</v>
      </c>
      <c r="F41" s="37">
        <v>18650</v>
      </c>
      <c r="G41" s="37">
        <v>18650</v>
      </c>
      <c r="H41" s="37">
        <f>IF(J41/K41&lt;$K$8/100,0,IF(J41/K41&gt;$J$8/100,3,$H$8*(J41/K41-$K$8/100)/(($J$8-$K$8)/100)))</f>
        <v>3</v>
      </c>
      <c r="I41" s="14">
        <f>IF(K41=0,0,J41/K41)</f>
        <v>1</v>
      </c>
      <c r="J41" s="37">
        <v>18650</v>
      </c>
      <c r="K41" s="37">
        <v>18650</v>
      </c>
      <c r="L41" s="37"/>
      <c r="M41" s="14">
        <f>IF(O41=0,0,N41/O41)</f>
        <v>0</v>
      </c>
      <c r="N41" s="31">
        <f>F41</f>
        <v>18650</v>
      </c>
      <c r="O41" s="37">
        <v>0</v>
      </c>
      <c r="P41" s="37">
        <f>IF(R41/S41&lt;$S$8/100,0,IF(R41/S41&gt;$R$8/100,3,$P$8*(R41/S41-$S$8/100)/(($R$8-$S$8)/100)))</f>
        <v>3</v>
      </c>
      <c r="Q41" s="14">
        <f>IF(S41=0,0,R41/S41)</f>
        <v>1</v>
      </c>
      <c r="R41" s="37">
        <f>J41</f>
        <v>18650</v>
      </c>
      <c r="S41" s="31">
        <f>K41</f>
        <v>18650</v>
      </c>
      <c r="T41" s="37">
        <f>IF(V41=0,3,IF(U41&lt;0.01,3,IF(U41&gt;0.05,0,U41/(0.05-0.01)*3)))</f>
        <v>3</v>
      </c>
      <c r="U41" s="14">
        <f>IF(AA41=0,0,(V41-W41-X41-Y41-Z41)/AA41)</f>
        <v>-0.21295110767741893</v>
      </c>
      <c r="V41" s="37">
        <v>14890.26</v>
      </c>
      <c r="W41" s="37">
        <v>0.06</v>
      </c>
      <c r="X41" s="37">
        <v>4569259.49</v>
      </c>
      <c r="Y41" s="37">
        <v>4555402.26</v>
      </c>
      <c r="Z41" s="37">
        <v>0</v>
      </c>
      <c r="AA41" s="37">
        <v>42778700</v>
      </c>
      <c r="AB41" s="37">
        <f>IF(AE41=0,3,IF(AD41/AE41&lt;$AE$8/100,3,IF(AD41/AE41&gt;$AD$8/100,0,3)))</f>
        <v>3</v>
      </c>
      <c r="AC41" s="19">
        <f>IF(AE41=0,0,AD41/AE41)</f>
        <v>0</v>
      </c>
      <c r="AD41" s="37">
        <v>0</v>
      </c>
      <c r="AE41" s="37">
        <v>157150</v>
      </c>
      <c r="AF41" s="37">
        <f>IF(AG41&gt;3,IF(AG41&lt;8,1,0),0)</f>
        <v>0</v>
      </c>
      <c r="AG41" s="15">
        <f>AH41+4-AI41</f>
        <v>2</v>
      </c>
      <c r="AH41" s="15">
        <v>6</v>
      </c>
      <c r="AI41" s="15">
        <v>8</v>
      </c>
      <c r="AJ41" s="37"/>
      <c r="AK41" s="15"/>
      <c r="AL41" s="37"/>
      <c r="AM41" s="37"/>
      <c r="AN41" s="37"/>
      <c r="AO41" s="37"/>
      <c r="AP41" s="37">
        <v>0</v>
      </c>
      <c r="AQ41" s="37">
        <v>0</v>
      </c>
      <c r="AR41" s="37">
        <f>IF(AS41&lt;0.3,0,IF(AS41&gt;0.7,2,2*AS41/0.7))</f>
        <v>0</v>
      </c>
      <c r="AS41" s="14">
        <f>AT41/(AT41+AU41)</f>
        <v>4.3577464492544513E-4</v>
      </c>
      <c r="AT41" s="31">
        <f>F41</f>
        <v>18650</v>
      </c>
      <c r="AU41" s="37">
        <f>AA41</f>
        <v>42778700</v>
      </c>
      <c r="AV41" s="37">
        <f>IF(AW41/1&lt;$AY$8/100,0,IF(AW41/1&gt;$AX$8/100,$AV$8,($AX$8-$AY$8)*AW41))</f>
        <v>2</v>
      </c>
      <c r="AW41" s="14">
        <f>AX41/AY41-1</f>
        <v>0.87409498295226751</v>
      </c>
      <c r="AX41" s="31">
        <f>AT41</f>
        <v>18650</v>
      </c>
      <c r="AY41" s="37">
        <v>9951.4699999999993</v>
      </c>
      <c r="AZ41" s="37">
        <v>2</v>
      </c>
      <c r="BA41" s="37">
        <f>AX41</f>
        <v>18650</v>
      </c>
      <c r="BB41" s="37">
        <v>0</v>
      </c>
      <c r="BC41" s="37">
        <f>IF(BD41&lt;$BE$8/100,1,0)</f>
        <v>1</v>
      </c>
      <c r="BD41" s="14">
        <f>IF(BF41=0,0,BE41/BF41)</f>
        <v>0</v>
      </c>
      <c r="BE41" s="37">
        <v>0</v>
      </c>
      <c r="BF41" s="37">
        <v>28747.55</v>
      </c>
      <c r="BG41" s="37">
        <f>IF(BH41=0,1,IF(BH41/BI41&lt;0.01,1,0))</f>
        <v>1</v>
      </c>
      <c r="BH41" s="37">
        <v>0</v>
      </c>
      <c r="BI41" s="37">
        <v>126932704.03</v>
      </c>
      <c r="BJ41" s="37">
        <f>IF(BK41&lt;0.001,$BJ$8,0)</f>
        <v>4</v>
      </c>
      <c r="BK41" s="14">
        <f>BL41/(BM41+BN41+BO41)</f>
        <v>0</v>
      </c>
      <c r="BL41" s="37">
        <v>0</v>
      </c>
      <c r="BM41" s="37">
        <v>9308350.5199999996</v>
      </c>
      <c r="BN41" s="37">
        <v>74668.600000000006</v>
      </c>
      <c r="BO41" s="37">
        <v>7337931.0899999999</v>
      </c>
      <c r="BP41" s="37">
        <f>IF(BQ41&lt;0.95,0,IF(BQ41&lt;1.05,2,0))</f>
        <v>2</v>
      </c>
      <c r="BQ41" s="14">
        <f>(BR41/BS41/BT41)/BU41</f>
        <v>0.98670051838934736</v>
      </c>
      <c r="BR41" s="37">
        <v>17664600</v>
      </c>
      <c r="BS41" s="37">
        <v>28.1</v>
      </c>
      <c r="BT41" s="37">
        <v>12</v>
      </c>
      <c r="BU41" s="37">
        <v>53092.22</v>
      </c>
      <c r="BV41" s="37">
        <f>IF(BW41&lt;0.7,0,IF(BW41&lt;0.8,2,0))</f>
        <v>2</v>
      </c>
      <c r="BW41" s="14">
        <f>BX41/BY41</f>
        <v>0.76740031801034414</v>
      </c>
      <c r="BX41" s="37">
        <v>32842700</v>
      </c>
      <c r="BY41" s="31">
        <f>AT41+AU41</f>
        <v>42797350</v>
      </c>
      <c r="BZ41" s="37">
        <f>IF((CB41+CC41)/CD41&lt;0.6,0,2)</f>
        <v>2</v>
      </c>
      <c r="CA41" s="17">
        <f>(CB41+CC41)/CD41</f>
        <v>1.5</v>
      </c>
      <c r="CB41" s="37">
        <v>2</v>
      </c>
      <c r="CC41" s="37">
        <v>1</v>
      </c>
      <c r="CD41" s="37">
        <v>2</v>
      </c>
      <c r="CE41" s="37">
        <f>IF(CG41/CH41&lt;$CG$8/100,0,IF(CG41/CH41&gt;$CH$8/100,3,$CE$8*(CG41/CH41-$CE$8/100)/(($CG$8-$CH$8)/100)))</f>
        <v>3</v>
      </c>
      <c r="CF41" s="14">
        <f>CG41/CH41</f>
        <v>1</v>
      </c>
      <c r="CG41" s="37">
        <v>2</v>
      </c>
      <c r="CH41" s="37">
        <v>2</v>
      </c>
      <c r="CI41" s="37">
        <f>IF(CJ41&gt;0,0,5)</f>
        <v>5</v>
      </c>
      <c r="CJ41" s="37">
        <v>0</v>
      </c>
      <c r="CK41" s="37">
        <f>IF(CL41/CM41&lt;$CL$8/100,0,IF(CL41/CM41&gt;$CM$8/100,$CK$8,$CK$8*(CL41/CM41-$CK$8/100)/(($CL$8-$CM$8)/100)))</f>
        <v>0</v>
      </c>
      <c r="CL41" s="37">
        <v>32</v>
      </c>
      <c r="CM41" s="37">
        <v>33</v>
      </c>
      <c r="CN41" s="37">
        <f>IF(CO41&gt;0,0,3)</f>
        <v>3</v>
      </c>
      <c r="CO41" s="37">
        <v>0</v>
      </c>
      <c r="CP41" s="37">
        <f>IF(CQ41&gt;0,0,3)</f>
        <v>3</v>
      </c>
      <c r="CQ41" s="37">
        <v>0</v>
      </c>
      <c r="CR41" s="37">
        <f>IF(CT41/CS41&lt;0.95,0,5*(CS41/CT41))</f>
        <v>5</v>
      </c>
      <c r="CS41" s="37">
        <v>4</v>
      </c>
      <c r="CT41" s="37">
        <v>4</v>
      </c>
      <c r="CU41" s="37">
        <f>IF(CW41/CV41&lt;0.95,0,5*(CV41/CW41))</f>
        <v>5</v>
      </c>
      <c r="CV41" s="37">
        <v>6</v>
      </c>
      <c r="CW41" s="37">
        <v>6</v>
      </c>
      <c r="CX41" s="37">
        <f>IF(CY41&gt;0,0,4)</f>
        <v>4</v>
      </c>
      <c r="CY41" s="37"/>
      <c r="CZ41" s="37">
        <v>15.68</v>
      </c>
      <c r="DA41" s="37">
        <f>IF(DC41/DD41&gt;1,0,IF(DC41/DD41&lt;$DD$8/100,0,IF(DC41/DD41&gt;$DC$8/100,$DA$8,$DA$8*(DC41/DD41-$DD$8/100)/(($DC$8-$DD$8)/100))))</f>
        <v>4</v>
      </c>
      <c r="DB41" s="14">
        <f>DC41/DD41</f>
        <v>0.99965231036145485</v>
      </c>
      <c r="DC41" s="38">
        <v>42810.66</v>
      </c>
      <c r="DD41" s="38">
        <v>42825.55</v>
      </c>
      <c r="DE41" s="37">
        <f>IF(DF41&gt;0.01,0,3)</f>
        <v>3</v>
      </c>
      <c r="DF41" s="14">
        <f>IF(DH41=0,0,DG41/DH41)</f>
        <v>0</v>
      </c>
      <c r="DG41" s="38">
        <v>0</v>
      </c>
      <c r="DH41" s="38">
        <v>42810.66</v>
      </c>
      <c r="DI41" s="37">
        <f>IF(DJ41&gt;0,0,3)</f>
        <v>0</v>
      </c>
      <c r="DJ41" s="37">
        <v>30</v>
      </c>
      <c r="DK41" s="37">
        <v>0</v>
      </c>
      <c r="DL41" s="37">
        <f>IF(DM41&lt;0.9,0,5*DM41)</f>
        <v>5</v>
      </c>
      <c r="DM41" s="16">
        <f>DN41/DO41</f>
        <v>1</v>
      </c>
      <c r="DN41" s="59">
        <v>30</v>
      </c>
      <c r="DO41" s="59">
        <v>30</v>
      </c>
      <c r="DP41" s="37">
        <f>IF(DR41/DS41&lt;$DS$8/100,0,IF(DR41/DS41&gt;$DR$8/100,$DP$8,$DP$8*(DR41/DS41-$DS$8/100)/(($DR$8-$DS$8)/100)))</f>
        <v>4</v>
      </c>
      <c r="DQ41" s="14">
        <f>DR41/DS41</f>
        <v>1</v>
      </c>
      <c r="DR41" s="59">
        <v>48</v>
      </c>
      <c r="DS41" s="59">
        <v>48</v>
      </c>
      <c r="DT41" s="22">
        <f>D41+H41+L41+P41+T41+AB41+AF41+AJ41+AN41+AR41+AV41+AZ41+BC41+BG41+BJ41+BP41+BV41+BZ41+CE41+CI41+CK41+CN41+CP41+CR41+CU41+CX41+DA41+DE41+DI41+DL41+DP41</f>
        <v>75</v>
      </c>
      <c r="DU41" s="57">
        <f>IF(DT41&gt;70,IF(DT41&gt;85,1,2),3)</f>
        <v>2</v>
      </c>
      <c r="DV41" s="57">
        <f t="shared" si="0"/>
        <v>31</v>
      </c>
    </row>
    <row r="42" spans="1:126" ht="45" x14ac:dyDescent="0.25">
      <c r="A42" s="44">
        <v>15</v>
      </c>
      <c r="B42" s="10" t="s">
        <v>151</v>
      </c>
      <c r="C42" s="10" t="s">
        <v>163</v>
      </c>
      <c r="D42" s="37">
        <f>IF(E42&gt;1,0,IF(F42/G42&lt;$G$8/100,0,IF(F42/G42&gt;$F$8/100,3,$D$8*(F42/G42-$G$8/100)/(($F$8-$G$8)/100))))</f>
        <v>3</v>
      </c>
      <c r="E42" s="19">
        <f>IF(G42=0,0,F42/G42)</f>
        <v>0.99461513528533441</v>
      </c>
      <c r="F42" s="37">
        <v>146464673.91</v>
      </c>
      <c r="G42" s="37">
        <v>147257636.36000001</v>
      </c>
      <c r="H42" s="37">
        <f>IF(J42/K42&lt;$K$8/100,0,IF(J42/K42&gt;$J$8/100,3,$H$8*(J42/K42-$K$8/100)/(($J$8-$K$8)/100)))</f>
        <v>3</v>
      </c>
      <c r="I42" s="14">
        <f>IF(K42=0,0,J42/K42)</f>
        <v>0.98155093876098143</v>
      </c>
      <c r="J42" s="37">
        <v>145250754.80000001</v>
      </c>
      <c r="K42" s="37">
        <v>147980862.80000001</v>
      </c>
      <c r="L42" s="37">
        <f>IF(N42/O42&lt;$O$8/100,0,IF(N42/O42&gt;$N$8/100,3,$L$8*(N42/O42-$O$8/100)/(($N$8-$O$8)/100)))</f>
        <v>3</v>
      </c>
      <c r="M42" s="14">
        <f>IF(O42=0,0,N42/O42)</f>
        <v>3.6658142050147418</v>
      </c>
      <c r="N42" s="31">
        <f>F42</f>
        <v>146464673.91</v>
      </c>
      <c r="O42" s="37">
        <v>39954200</v>
      </c>
      <c r="P42" s="37">
        <f>IF(R42/S42&lt;$S$8/100,0,IF(R42/S42&gt;$R$8/100,3,$P$8*(R42/S42-$S$8/100)/(($R$8-$S$8)/100)))</f>
        <v>3</v>
      </c>
      <c r="Q42" s="14">
        <f>IF(S42=0,0,R42/S42)</f>
        <v>0.98155093876098143</v>
      </c>
      <c r="R42" s="37">
        <f>J42</f>
        <v>145250754.80000001</v>
      </c>
      <c r="S42" s="31">
        <f>K42</f>
        <v>147980862.80000001</v>
      </c>
      <c r="T42" s="37">
        <f>IF(V42=0,3,IF(U42&lt;0.01,3,IF(U42&gt;0.05,0,U42/(0.05-0.01)*3)))</f>
        <v>3</v>
      </c>
      <c r="U42" s="14">
        <f>IF(AA42=0,0,(V42-W42-X42-Y42-Z42)/AA42)</f>
        <v>-6.9272545051392187E-2</v>
      </c>
      <c r="V42" s="24" t="s">
        <v>222</v>
      </c>
      <c r="W42" s="37">
        <v>0</v>
      </c>
      <c r="X42" s="37">
        <v>4473745.6500000004</v>
      </c>
      <c r="Y42" s="37">
        <v>4473745.6500000004</v>
      </c>
      <c r="Z42" s="37">
        <v>0</v>
      </c>
      <c r="AA42" s="37">
        <v>129163600</v>
      </c>
      <c r="AB42" s="37">
        <f>IF(AE42=0,3,IF(AD42/AE42&lt;$AE$8/100,3,IF(AD42/AE42&gt;$AD$8/100,0,3)))</f>
        <v>3</v>
      </c>
      <c r="AC42" s="19">
        <f>IF(AE42=0,0,AD42/AE42)</f>
        <v>0</v>
      </c>
      <c r="AD42" s="37">
        <v>0</v>
      </c>
      <c r="AE42" s="37">
        <v>19691996.699999999</v>
      </c>
      <c r="AF42" s="37">
        <f>IF(AG42&gt;3,IF(AG42&lt;8,1,0),0)</f>
        <v>1</v>
      </c>
      <c r="AG42" s="15">
        <f>AH42+4-AI42</f>
        <v>5</v>
      </c>
      <c r="AH42" s="15">
        <v>8</v>
      </c>
      <c r="AI42" s="15">
        <v>7</v>
      </c>
      <c r="AJ42" s="37"/>
      <c r="AK42" s="15"/>
      <c r="AL42" s="37"/>
      <c r="AM42" s="37"/>
      <c r="AN42" s="37"/>
      <c r="AO42" s="37"/>
      <c r="AP42" s="37"/>
      <c r="AQ42" s="37"/>
      <c r="AR42" s="37">
        <f>IF(AS42&lt;0.3,0,IF(AS42&gt;0.7,2,2*AS42/0.7))</f>
        <v>1.5182422722799338</v>
      </c>
      <c r="AS42" s="14">
        <f>AT42/(AT42+AU42)</f>
        <v>0.53138479529797678</v>
      </c>
      <c r="AT42" s="31">
        <f>F42</f>
        <v>146464673.91</v>
      </c>
      <c r="AU42" s="37">
        <f>AA42</f>
        <v>129163600</v>
      </c>
      <c r="AV42" s="37">
        <f>IF(AW42/1&lt;$AY$8/100,0,IF(AW42/1&gt;$AX$8/100,$AV$8,($AX$8-$AY$8)*AW42))</f>
        <v>2</v>
      </c>
      <c r="AW42" s="14">
        <f>AX42/AY42-1</f>
        <v>3.2209636751472503</v>
      </c>
      <c r="AX42" s="31">
        <f>AT42</f>
        <v>146464673.91</v>
      </c>
      <c r="AY42" s="37">
        <v>34699344.789999999</v>
      </c>
      <c r="AZ42" s="37">
        <v>2</v>
      </c>
      <c r="BA42" s="37">
        <f>AX42</f>
        <v>146464673.91</v>
      </c>
      <c r="BB42" s="37">
        <v>0</v>
      </c>
      <c r="BC42" s="37">
        <f>IF(BD42&lt;$BE$8/100,1,0)</f>
        <v>1</v>
      </c>
      <c r="BD42" s="14">
        <f>IF(BF42=0,0,BE42/BF42)</f>
        <v>0</v>
      </c>
      <c r="BE42" s="37">
        <v>0</v>
      </c>
      <c r="BF42" s="37">
        <v>5597611.79</v>
      </c>
      <c r="BG42" s="37">
        <f>IF(BH42=0,1,IF(BH42/BI42&lt;0.01,1,0))</f>
        <v>1</v>
      </c>
      <c r="BH42" s="37">
        <v>0</v>
      </c>
      <c r="BI42" s="37">
        <v>434605395.98000002</v>
      </c>
      <c r="BJ42" s="37">
        <f>IF(BK42&lt;0.001,$BJ$8,0)</f>
        <v>4</v>
      </c>
      <c r="BK42" s="14">
        <f>BL42/(BM42+BN42+BO42)</f>
        <v>0</v>
      </c>
      <c r="BL42" s="37"/>
      <c r="BM42" s="37">
        <v>235265256.65000001</v>
      </c>
      <c r="BN42" s="37">
        <v>93333.28</v>
      </c>
      <c r="BO42" s="37">
        <v>13551431.1</v>
      </c>
      <c r="BP42" s="37">
        <f>IF(BQ42&lt;0.95,0,IF(BQ42&lt;1.05,2,0))</f>
        <v>0</v>
      </c>
      <c r="BQ42" s="14">
        <f>(BR42/BS42/BT42)/BU42</f>
        <v>1.1197155066090374</v>
      </c>
      <c r="BR42" s="37">
        <v>52144800</v>
      </c>
      <c r="BS42" s="37">
        <v>72</v>
      </c>
      <c r="BT42" s="37">
        <v>12</v>
      </c>
      <c r="BU42" s="30">
        <v>53900.1</v>
      </c>
      <c r="BV42" s="37">
        <f>IF(BW42&lt;0.7,0,IF(BW42&lt;0.8,2,0))</f>
        <v>0</v>
      </c>
      <c r="BW42" s="14">
        <f>BX42/BY42</f>
        <v>0.43549274715987363</v>
      </c>
      <c r="BX42" s="37">
        <v>120034114.2</v>
      </c>
      <c r="BY42" s="31">
        <f>AT42+AU42</f>
        <v>275628273.90999997</v>
      </c>
      <c r="BZ42" s="37">
        <f>IF((CB42+CC42)/CD42&lt;0.6,0,2)</f>
        <v>2</v>
      </c>
      <c r="CA42" s="17">
        <f>(CB42+CC42)/CD42</f>
        <v>1.25</v>
      </c>
      <c r="CB42" s="37">
        <v>3</v>
      </c>
      <c r="CC42" s="37">
        <v>2</v>
      </c>
      <c r="CD42" s="37">
        <v>4</v>
      </c>
      <c r="CE42" s="37">
        <f>IF(CG42/CH42&lt;$CG$8/100,0,IF(CG42/CH42&gt;$CH$8/100,3,$CE$8*(CG42/CH42-$CE$8/100)/(($CG$8-$CH$8)/100)))</f>
        <v>3</v>
      </c>
      <c r="CF42" s="14">
        <f>CG42/CH42</f>
        <v>1</v>
      </c>
      <c r="CG42" s="37">
        <v>2</v>
      </c>
      <c r="CH42" s="37">
        <v>2</v>
      </c>
      <c r="CI42" s="37">
        <f>IF(CJ42&gt;0,0,5)</f>
        <v>5</v>
      </c>
      <c r="CJ42" s="37">
        <v>0</v>
      </c>
      <c r="CK42" s="37">
        <f>IF(CL42/CM42&lt;$CL$8/100,0,IF(CL42/CM42&gt;$CM$8/100,$CK$8,$CK$8*(CL42/CM42-$CK$8/100)/(($CL$8-$CM$8)/100)))</f>
        <v>2</v>
      </c>
      <c r="CL42" s="18">
        <v>37</v>
      </c>
      <c r="CM42" s="18">
        <v>37</v>
      </c>
      <c r="CN42" s="37">
        <f>IF(CO42&gt;0,0,3)</f>
        <v>0</v>
      </c>
      <c r="CO42" s="37">
        <v>1</v>
      </c>
      <c r="CP42" s="37">
        <f>IF(CQ42&gt;0,0,3)</f>
        <v>3</v>
      </c>
      <c r="CQ42" s="37">
        <v>0</v>
      </c>
      <c r="CR42" s="37">
        <f>IF(CT42/CS42&lt;0.95,0,5*(CS42/CT42))</f>
        <v>5</v>
      </c>
      <c r="CS42" s="37">
        <v>4</v>
      </c>
      <c r="CT42" s="37">
        <v>4</v>
      </c>
      <c r="CU42" s="37">
        <f>IF(CW42/CV42&lt;0.95,0,5*(CV42/CW42))</f>
        <v>5</v>
      </c>
      <c r="CV42" s="37">
        <v>6</v>
      </c>
      <c r="CW42" s="37">
        <v>6</v>
      </c>
      <c r="CX42" s="37">
        <f>IF(CY42&gt;0,0,4)</f>
        <v>0</v>
      </c>
      <c r="CY42" s="37">
        <v>1</v>
      </c>
      <c r="CZ42" s="37">
        <v>69.42</v>
      </c>
      <c r="DA42" s="37">
        <f>IF(DC42/DD42&gt;1,0,IF(DC42/DD42&lt;$DD$8/100,0,IF(DC42/DD42&gt;$DC$8/100,$DA$8,$DA$8*(DC42/DD42-$DD$8/100)/(($DC$8-$DD$8)/100))))</f>
        <v>4</v>
      </c>
      <c r="DB42" s="14">
        <f>DC42/DD42</f>
        <v>0.99014914460133885</v>
      </c>
      <c r="DC42" s="58">
        <v>274414.34999999998</v>
      </c>
      <c r="DD42" s="58">
        <v>277144.46000000002</v>
      </c>
      <c r="DE42" s="37">
        <f>IF(DF42&gt;0.01,0,3)</f>
        <v>3</v>
      </c>
      <c r="DF42" s="14">
        <f>IF(DH42=0,0,DG42/DH42)</f>
        <v>0</v>
      </c>
      <c r="DG42" s="37">
        <v>0</v>
      </c>
      <c r="DH42" s="37">
        <v>180915.20000000001</v>
      </c>
      <c r="DI42" s="37">
        <f>IF(DJ42&gt;0,0,3)</f>
        <v>3</v>
      </c>
      <c r="DJ42" s="37"/>
      <c r="DK42" s="37"/>
      <c r="DL42" s="37">
        <f>IF(DM42&lt;0.9,0,5*DM42)</f>
        <v>5</v>
      </c>
      <c r="DM42" s="16">
        <f>DN42/DO42</f>
        <v>1</v>
      </c>
      <c r="DN42" s="34">
        <v>22</v>
      </c>
      <c r="DO42" s="34">
        <v>22</v>
      </c>
      <c r="DP42" s="37">
        <f>IF(DR42/DS42&lt;$DS$8/100,0,IF(DR42/DS42&gt;$DR$8/100,$DP$8,$DP$8*(DR42/DS42-$DS$8/100)/(($DR$8-$DS$8)/100)))</f>
        <v>4</v>
      </c>
      <c r="DQ42" s="14">
        <f>DR42/DS42</f>
        <v>1</v>
      </c>
      <c r="DR42" s="34">
        <v>139</v>
      </c>
      <c r="DS42" s="34">
        <v>139</v>
      </c>
      <c r="DT42" s="22">
        <f>D42+H42+L42+P42+T42+AB42+AF42+AJ42+AN42+AR42+AV42+AZ42+BC42+BG42+BJ42+BP42+BV42+BZ42+CE42+CI42+CK42+CN42+CP42+CR42+CU42+CX42+DA42+DE42+DI42+DL42+DP42</f>
        <v>74.518242272279934</v>
      </c>
      <c r="DU42" s="57">
        <f>IF(DT42&gt;70,IF(DT42&gt;85,1,2),3)</f>
        <v>2</v>
      </c>
      <c r="DV42" s="57">
        <f t="shared" si="0"/>
        <v>33</v>
      </c>
    </row>
    <row r="43" spans="1:126" ht="75" x14ac:dyDescent="0.25">
      <c r="A43" s="44">
        <v>32</v>
      </c>
      <c r="B43" s="10" t="s">
        <v>151</v>
      </c>
      <c r="C43" s="10" t="s">
        <v>180</v>
      </c>
      <c r="D43" s="37">
        <f>IF(E43&gt;1,0,IF(F43/G43&lt;$G$8/100,0,IF(F43/G43&gt;$F$8/100,3,$D$8*(F43/G43-$G$8/100)/(($F$8-$G$8)/100))))</f>
        <v>3</v>
      </c>
      <c r="E43" s="19">
        <f>IF(G43=0,0,F43/G43)</f>
        <v>1</v>
      </c>
      <c r="F43" s="37">
        <v>168719.17</v>
      </c>
      <c r="G43" s="37">
        <v>168719.17</v>
      </c>
      <c r="H43" s="37">
        <f>IF(J43/K43&lt;$K$8/100,0,IF(J43/K43&gt;$J$8/100,3,$H$8*(J43/K43-$K$8/100)/(($J$8-$K$8)/100)))</f>
        <v>3</v>
      </c>
      <c r="I43" s="14">
        <f>IF(K43=0,0,J43/K43)</f>
        <v>1</v>
      </c>
      <c r="J43" s="37">
        <v>283400.07</v>
      </c>
      <c r="K43" s="37">
        <v>283400.07</v>
      </c>
      <c r="L43" s="37"/>
      <c r="M43" s="14">
        <f>IF(O43=0,0,N43/O43)</f>
        <v>0</v>
      </c>
      <c r="N43" s="31">
        <f>F43</f>
        <v>168719.17</v>
      </c>
      <c r="O43" s="37">
        <v>0</v>
      </c>
      <c r="P43" s="37"/>
      <c r="Q43" s="14">
        <f>IF(S43=0,0,R43/S43)</f>
        <v>1</v>
      </c>
      <c r="R43" s="37">
        <f>J43</f>
        <v>283400.07</v>
      </c>
      <c r="S43" s="31">
        <f>K43</f>
        <v>283400.07</v>
      </c>
      <c r="T43" s="37">
        <f>IF(V43=0,3,IF(U43&lt;0.01,3,IF(U43&gt;0.05,0,U43/(0.05-0.01)*3)))</f>
        <v>3</v>
      </c>
      <c r="U43" s="14">
        <f>IF(AA43=0,0,(V43-W43-X43-Y43-Z43)/AA43)</f>
        <v>-1.8765583938274391E-2</v>
      </c>
      <c r="V43" s="24" t="s">
        <v>222</v>
      </c>
      <c r="W43" s="37">
        <v>0</v>
      </c>
      <c r="X43" s="37">
        <v>390600</v>
      </c>
      <c r="Y43" s="37">
        <v>390600</v>
      </c>
      <c r="Z43" s="37">
        <v>0</v>
      </c>
      <c r="AA43" s="37">
        <v>41629400</v>
      </c>
      <c r="AB43" s="37">
        <f>IF(AE43=0,3,IF(AD43/AE43&lt;$AE$8/100,3,IF(AD43/AE43&gt;$AD$8/100,0,3)))</f>
        <v>3</v>
      </c>
      <c r="AC43" s="19">
        <f>IF(AE43=0,0,AD43/AE43)</f>
        <v>0</v>
      </c>
      <c r="AD43" s="37">
        <v>0</v>
      </c>
      <c r="AE43" s="37">
        <v>0</v>
      </c>
      <c r="AF43" s="37">
        <f>IF(AG43&gt;3,IF(AG43&lt;8,1,0),0)</f>
        <v>0</v>
      </c>
      <c r="AG43" s="15">
        <f>AH43+4-AI43</f>
        <v>3</v>
      </c>
      <c r="AH43" s="15">
        <v>3</v>
      </c>
      <c r="AI43" s="15">
        <v>4</v>
      </c>
      <c r="AJ43" s="37"/>
      <c r="AK43" s="15"/>
      <c r="AL43" s="37"/>
      <c r="AM43" s="37"/>
      <c r="AN43" s="37"/>
      <c r="AO43" s="37"/>
      <c r="AP43" s="37"/>
      <c r="AQ43" s="37"/>
      <c r="AR43" s="37">
        <f>IF(AS43&lt;0.3,0,IF(AS43&gt;0.7,2,2*AS43/0.7))</f>
        <v>0</v>
      </c>
      <c r="AS43" s="14">
        <f>AT43/(AT43+AU43)</f>
        <v>4.0365254071311361E-3</v>
      </c>
      <c r="AT43" s="31">
        <f>F43</f>
        <v>168719.17</v>
      </c>
      <c r="AU43" s="37">
        <f>AA43</f>
        <v>41629400</v>
      </c>
      <c r="AV43" s="37">
        <f>IF(AW43/1&lt;$AY$8/100,0,IF(AW43/1&gt;$AX$8/100,$AV$8,($AX$8-$AY$8)*AW43))</f>
        <v>0</v>
      </c>
      <c r="AW43" s="14">
        <f>AX43/AY43-1</f>
        <v>-0.43940124222809995</v>
      </c>
      <c r="AX43" s="31">
        <f>AT43</f>
        <v>168719.17</v>
      </c>
      <c r="AY43" s="37">
        <v>300962.44</v>
      </c>
      <c r="AZ43" s="37">
        <v>2</v>
      </c>
      <c r="BA43" s="37">
        <f>AX43</f>
        <v>168719.17</v>
      </c>
      <c r="BB43" s="37">
        <v>0</v>
      </c>
      <c r="BC43" s="37">
        <f>IF(BD43&lt;$BE$8/100,1,0)</f>
        <v>1</v>
      </c>
      <c r="BD43" s="14">
        <f>IF(BF43=0,0,BE43/BF43)</f>
        <v>0</v>
      </c>
      <c r="BE43" s="37">
        <v>0</v>
      </c>
      <c r="BF43" s="37">
        <v>0</v>
      </c>
      <c r="BG43" s="37">
        <f>IF(BH43=0,1,IF(BH43/BI43&lt;0.01,1,0))</f>
        <v>1</v>
      </c>
      <c r="BH43" s="37">
        <v>0</v>
      </c>
      <c r="BI43" s="37">
        <v>0</v>
      </c>
      <c r="BJ43" s="37">
        <f>IF(BK43&lt;0.001,$BJ$8,0)</f>
        <v>4</v>
      </c>
      <c r="BK43" s="14">
        <f>BL43/(BM43+BN43+BO43)</f>
        <v>0</v>
      </c>
      <c r="BL43" s="37">
        <v>0</v>
      </c>
      <c r="BM43" s="37">
        <v>10117031.41</v>
      </c>
      <c r="BN43" s="37">
        <v>0</v>
      </c>
      <c r="BO43" s="37">
        <v>7877078.0599999996</v>
      </c>
      <c r="BP43" s="37">
        <f>IF(BQ43&lt;0.95,0,IF(BQ43&lt;1.05,2,0))</f>
        <v>2</v>
      </c>
      <c r="BQ43" s="14">
        <f>(BR43/BS43/BT43)/BU43</f>
        <v>0.9610485738824831</v>
      </c>
      <c r="BR43" s="37">
        <v>10084300</v>
      </c>
      <c r="BS43" s="37">
        <v>16.899999999999999</v>
      </c>
      <c r="BT43" s="37">
        <v>12</v>
      </c>
      <c r="BU43" s="30">
        <v>51740.72</v>
      </c>
      <c r="BV43" s="37">
        <f>IF(BW43&lt;0.7,0,IF(BW43&lt;0.8,2,0))</f>
        <v>0</v>
      </c>
      <c r="BW43" s="14">
        <f>BX43/BY43</f>
        <v>0.69874435931467294</v>
      </c>
      <c r="BX43" s="37">
        <v>29206200</v>
      </c>
      <c r="BY43" s="31">
        <f>AT43+AU43</f>
        <v>41798119.170000002</v>
      </c>
      <c r="BZ43" s="37">
        <f>IF((CB43+CC43)/CD43&lt;0.6,0,2)</f>
        <v>2</v>
      </c>
      <c r="CA43" s="17">
        <f>(CB43+CC43)/CD43</f>
        <v>2</v>
      </c>
      <c r="CB43" s="37">
        <v>3</v>
      </c>
      <c r="CC43" s="37">
        <v>3</v>
      </c>
      <c r="CD43" s="37">
        <v>3</v>
      </c>
      <c r="CE43" s="37">
        <f>IF(CG43/CH43&lt;$CG$8/100,0,IF(CG43/CH43&gt;$CH$8/100,3,$CE$8*(CG43/CH43-$CE$8/100)/(($CG$8-$CH$8)/100)))</f>
        <v>3</v>
      </c>
      <c r="CF43" s="14">
        <f>CG43/CH43</f>
        <v>1</v>
      </c>
      <c r="CG43" s="37">
        <v>1</v>
      </c>
      <c r="CH43" s="37">
        <v>1</v>
      </c>
      <c r="CI43" s="37">
        <f>IF(CJ43&gt;0,0,5)</f>
        <v>5</v>
      </c>
      <c r="CJ43" s="37">
        <v>0</v>
      </c>
      <c r="CK43" s="37">
        <f>IF(CL43/CM43&lt;$CL$8/100,0,IF(CL43/CM43&gt;$CM$8/100,$CK$8,$CK$8*(CL43/CM43-$CK$8/100)/(($CL$8-$CM$8)/100)))</f>
        <v>2</v>
      </c>
      <c r="CL43" s="18">
        <v>39</v>
      </c>
      <c r="CM43" s="18">
        <v>39</v>
      </c>
      <c r="CN43" s="37">
        <f>IF(CO43&gt;0,0,3)</f>
        <v>3</v>
      </c>
      <c r="CO43" s="37">
        <v>0</v>
      </c>
      <c r="CP43" s="37">
        <f>IF(CQ43&gt;0,0,3)</f>
        <v>3</v>
      </c>
      <c r="CQ43" s="37">
        <v>0</v>
      </c>
      <c r="CR43" s="37">
        <f>IF(CT43/CS43&lt;0.95,0,5*(CS43/CT43))</f>
        <v>5</v>
      </c>
      <c r="CS43" s="37">
        <v>4</v>
      </c>
      <c r="CT43" s="37">
        <v>4</v>
      </c>
      <c r="CU43" s="37">
        <f>IF(CW43/CV43&lt;0.95,0,5*(CV43/CW43))</f>
        <v>5</v>
      </c>
      <c r="CV43" s="37">
        <v>6</v>
      </c>
      <c r="CW43" s="37">
        <v>6</v>
      </c>
      <c r="CX43" s="37">
        <f>IF(CY43&gt;0,0,4)</f>
        <v>4</v>
      </c>
      <c r="CY43" s="37">
        <v>0</v>
      </c>
      <c r="CZ43" s="37">
        <v>74</v>
      </c>
      <c r="DA43" s="37">
        <f>IF(DC43/DD43&gt;1,0,IF(DC43/DD43&lt;$DD$8/100,0,IF(DC43/DD43&gt;$DC$8/100,$DA$8,$DA$8*(DC43/DD43-$DD$8/100)/(($DC$8-$DD$8)/100))))</f>
        <v>4</v>
      </c>
      <c r="DB43" s="14">
        <f>DC43/DD43</f>
        <v>1</v>
      </c>
      <c r="DC43" s="37">
        <v>55041</v>
      </c>
      <c r="DD43" s="37">
        <v>55041</v>
      </c>
      <c r="DE43" s="37">
        <f>IF(DF43&gt;0.01,0,3)</f>
        <v>3</v>
      </c>
      <c r="DF43" s="14">
        <f>IF(DH43=0,0,DG43/DH43)</f>
        <v>0</v>
      </c>
      <c r="DG43" s="37">
        <v>0</v>
      </c>
      <c r="DH43" s="37">
        <v>55041</v>
      </c>
      <c r="DI43" s="37">
        <f>IF(DJ43&gt;0,0,3)</f>
        <v>3</v>
      </c>
      <c r="DJ43" s="37"/>
      <c r="DK43" s="37"/>
      <c r="DL43" s="37">
        <f>IF(DM43&lt;0.9,0,5*DM43)</f>
        <v>5</v>
      </c>
      <c r="DM43" s="16">
        <f>DN43/DO43</f>
        <v>1</v>
      </c>
      <c r="DN43" s="34">
        <v>11</v>
      </c>
      <c r="DO43" s="34">
        <v>11</v>
      </c>
      <c r="DP43" s="37">
        <f>IF(DR43/DS43&lt;$DS$8/100,0,IF(DR43/DS43&gt;$DR$8/100,$DP$8,$DP$8*(DR43/DS43-$DS$8/100)/(($DR$8-$DS$8)/100)))</f>
        <v>4</v>
      </c>
      <c r="DQ43" s="14">
        <f>DR43/DS43</f>
        <v>1</v>
      </c>
      <c r="DR43" s="34">
        <v>41</v>
      </c>
      <c r="DS43" s="34">
        <v>41</v>
      </c>
      <c r="DT43" s="22">
        <f>D43+H43+L43+P43+T43+AB43+AF43+AJ43+AN43+AR43+AV43+AZ43+BC43+BG43+BJ43+BP43+BV43+BZ43+CE43+CI43+CK43+CN43+CP43+CR43+CU43+CX43+DA43+DE43+DI43+DL43+DP43</f>
        <v>73</v>
      </c>
      <c r="DU43" s="57">
        <f>IF(DT43&gt;70,IF(DT43&gt;85,1,2),3)</f>
        <v>2</v>
      </c>
      <c r="DV43" s="57">
        <f t="shared" si="0"/>
        <v>34</v>
      </c>
    </row>
    <row r="44" spans="1:126" ht="45" x14ac:dyDescent="0.25">
      <c r="A44" s="44">
        <v>16</v>
      </c>
      <c r="B44" s="10" t="s">
        <v>148</v>
      </c>
      <c r="C44" s="10" t="s">
        <v>164</v>
      </c>
      <c r="D44" s="37">
        <f>IF(E44&gt;1,0,IF(F44/G44&lt;$G$8/100,0,IF(F44/G44&gt;$F$8/100,3,$D$8*(F44/G44-$G$8/100)/(($F$8-$G$8)/100))))</f>
        <v>0</v>
      </c>
      <c r="E44" s="19">
        <f>IF(G44=0,0,F44/G44)</f>
        <v>1.0244599085714285</v>
      </c>
      <c r="F44" s="37">
        <v>14342438.720000001</v>
      </c>
      <c r="G44" s="37">
        <v>14000000</v>
      </c>
      <c r="H44" s="37">
        <f>IF(J44/K44&lt;$K$8/100,0,IF(J44/K44&gt;$J$8/100,3,$H$8*(J44/K44-$K$8/100)/(($J$8-$K$8)/100)))</f>
        <v>0</v>
      </c>
      <c r="I44" s="14">
        <f>IF(K44=0,0,J44/K44)</f>
        <v>0.88821273378367593</v>
      </c>
      <c r="J44" s="37">
        <v>15131074.66</v>
      </c>
      <c r="K44" s="37">
        <v>17035417.399999999</v>
      </c>
      <c r="L44" s="37">
        <f>IF(N44/O44&lt;$O$8/100,0,IF(N44/O44&gt;$N$8/100,3,$L$8*(N44/O44-$O$8/100)/(($N$8-$O$8)/100)))</f>
        <v>3</v>
      </c>
      <c r="M44" s="14">
        <f>IF(O44=0,0,N44/O44)</f>
        <v>1.0244599085714285</v>
      </c>
      <c r="N44" s="31">
        <f>F44</f>
        <v>14342438.720000001</v>
      </c>
      <c r="O44" s="37">
        <v>14000000</v>
      </c>
      <c r="P44" s="37">
        <f>IF(R44/S44&lt;$S$8/100,0,IF(R44/S44&gt;$R$8/100,3,$P$8*(R44/S44-$S$8/100)/(($R$8-$S$8)/100)))</f>
        <v>2.0731910067551387</v>
      </c>
      <c r="Q44" s="14">
        <f>IF(S44=0,0,R44/S44)</f>
        <v>0.88821273378367593</v>
      </c>
      <c r="R44" s="37">
        <f>J44</f>
        <v>15131074.66</v>
      </c>
      <c r="S44" s="31">
        <f>K44</f>
        <v>17035417.399999999</v>
      </c>
      <c r="T44" s="37">
        <f>IF(V44=0,3,IF(U44&lt;0.01,3,IF(U44&gt;0.05,0,U44/(0.05-0.01)*3)))</f>
        <v>3</v>
      </c>
      <c r="U44" s="14">
        <f>IF(AA44=0,0,(V44-W44-X44-Y44-Z44)/AA44)</f>
        <v>-7.3649377166963167E-2</v>
      </c>
      <c r="V44" s="24" t="s">
        <v>222</v>
      </c>
      <c r="W44" s="37">
        <v>0</v>
      </c>
      <c r="X44" s="37">
        <v>2150514.7799999998</v>
      </c>
      <c r="Y44" s="37">
        <v>2142514.7799999998</v>
      </c>
      <c r="Z44" s="37">
        <v>0</v>
      </c>
      <c r="AA44" s="37">
        <v>58290100</v>
      </c>
      <c r="AB44" s="37">
        <f>IF(AE44=0,3,IF(AD44/AE44&lt;$AE$8/100,3,IF(AD44/AE44&gt;$AD$8/100,0,3)))</f>
        <v>3</v>
      </c>
      <c r="AC44" s="19">
        <f>IF(AE44=0,0,AD44/AE44)</f>
        <v>0</v>
      </c>
      <c r="AD44" s="37">
        <v>0</v>
      </c>
      <c r="AE44" s="37">
        <v>10496800</v>
      </c>
      <c r="AF44" s="37">
        <f>IF(AG44&gt;3,IF(AG44&lt;8,1,0),0)</f>
        <v>1</v>
      </c>
      <c r="AG44" s="15">
        <f>AH44+4-AI44</f>
        <v>4</v>
      </c>
      <c r="AH44" s="15">
        <v>9</v>
      </c>
      <c r="AI44" s="15">
        <v>9</v>
      </c>
      <c r="AJ44" s="37"/>
      <c r="AK44" s="15"/>
      <c r="AL44" s="37"/>
      <c r="AM44" s="37"/>
      <c r="AN44" s="37"/>
      <c r="AO44" s="37"/>
      <c r="AP44" s="37"/>
      <c r="AQ44" s="37"/>
      <c r="AR44" s="37">
        <f>IF(AS44&lt;0.3,0,IF(AS44&gt;0.7,2,2*AS44/0.7))</f>
        <v>0</v>
      </c>
      <c r="AS44" s="14">
        <f>AT44/(AT44+AU44)</f>
        <v>0.19746574982447482</v>
      </c>
      <c r="AT44" s="31">
        <f>F44</f>
        <v>14342438.720000001</v>
      </c>
      <c r="AU44" s="37">
        <f>AA44</f>
        <v>58290100</v>
      </c>
      <c r="AV44" s="37">
        <f>IF(AW44/1&lt;$AY$8/100,0,IF(AW44/1&gt;$AX$8/100,$AV$8,($AX$8-$AY$8)*AW44))</f>
        <v>0</v>
      </c>
      <c r="AW44" s="14">
        <f>AX44/AY44-1</f>
        <v>-0.17411351960759969</v>
      </c>
      <c r="AX44" s="31">
        <f>AT44</f>
        <v>14342438.720000001</v>
      </c>
      <c r="AY44" s="37">
        <v>17366113.940000001</v>
      </c>
      <c r="AZ44" s="37">
        <v>2</v>
      </c>
      <c r="BA44" s="37">
        <f>AX44</f>
        <v>14342438.720000001</v>
      </c>
      <c r="BB44" s="37">
        <v>0</v>
      </c>
      <c r="BC44" s="37">
        <f>IF(BD44&lt;$BE$8/100,1,0)</f>
        <v>1</v>
      </c>
      <c r="BD44" s="14">
        <f>IF(BF44=0,0,BE44/BF44)</f>
        <v>0</v>
      </c>
      <c r="BE44" s="37">
        <v>0</v>
      </c>
      <c r="BF44" s="37">
        <v>266693.17</v>
      </c>
      <c r="BG44" s="37">
        <f>IF(BH44=0,1,IF(BH44/BI44&lt;0.01,1,0))</f>
        <v>1</v>
      </c>
      <c r="BH44" s="37">
        <v>0</v>
      </c>
      <c r="BI44" s="37">
        <v>205474288.72</v>
      </c>
      <c r="BJ44" s="37">
        <f>IF(BK44&lt;0.001,$BJ$8,0)</f>
        <v>4</v>
      </c>
      <c r="BK44" s="14">
        <f>BL44/(BM44+BN44+BO44)</f>
        <v>0</v>
      </c>
      <c r="BL44" s="37">
        <v>0</v>
      </c>
      <c r="BM44" s="37">
        <v>72216257.180000007</v>
      </c>
      <c r="BN44" s="37">
        <v>1332377.7</v>
      </c>
      <c r="BO44" s="37">
        <v>12606411.84</v>
      </c>
      <c r="BP44" s="37">
        <f>IF(BQ44&lt;0.95,0,IF(BQ44&lt;1.05,2,0))</f>
        <v>0</v>
      </c>
      <c r="BQ44" s="14">
        <f>(BR44/BS44/BT44)/BU44</f>
        <v>1.2568803585057218</v>
      </c>
      <c r="BR44" s="37">
        <v>23575600</v>
      </c>
      <c r="BS44" s="37">
        <v>29</v>
      </c>
      <c r="BT44" s="37">
        <v>12</v>
      </c>
      <c r="BU44" s="30">
        <v>53900.1</v>
      </c>
      <c r="BV44" s="37">
        <f>IF(BW44&lt;0.7,0,IF(BW44&lt;0.8,2,0))</f>
        <v>2</v>
      </c>
      <c r="BW44" s="14">
        <f>BX44/BY44</f>
        <v>0.75956525425440891</v>
      </c>
      <c r="BX44" s="37">
        <v>55169152.740000002</v>
      </c>
      <c r="BY44" s="31">
        <f>AT44+AU44</f>
        <v>72632538.719999999</v>
      </c>
      <c r="BZ44" s="37">
        <f>IF((CB44+CC44)/CD44&lt;0.6,0,2)</f>
        <v>2</v>
      </c>
      <c r="CA44" s="17">
        <f>(CB44+CC44)/CD44</f>
        <v>2</v>
      </c>
      <c r="CB44" s="37">
        <v>5</v>
      </c>
      <c r="CC44" s="37">
        <v>5</v>
      </c>
      <c r="CD44" s="37">
        <v>5</v>
      </c>
      <c r="CE44" s="37">
        <f>IF(CG44/CH44&lt;$CG$8/100,0,IF(CG44/CH44&gt;$CH$8/100,3,$CE$8*(CG44/CH44-$CE$8/100)/(($CG$8-$CH$8)/100)))</f>
        <v>3</v>
      </c>
      <c r="CF44" s="14">
        <f>CG44/CH44</f>
        <v>1</v>
      </c>
      <c r="CG44" s="37">
        <v>3</v>
      </c>
      <c r="CH44" s="37">
        <v>3</v>
      </c>
      <c r="CI44" s="37">
        <f>IF(CJ44&gt;0,0,5)</f>
        <v>5</v>
      </c>
      <c r="CJ44" s="37"/>
      <c r="CK44" s="37">
        <f>IF(CL44/CM44&lt;$CL$8/100,0,IF(CL44/CM44&gt;$CM$8/100,$CK$8,$CK$8*(CL44/CM44-$CK$8/100)/(($CL$8-$CM$8)/100)))</f>
        <v>2</v>
      </c>
      <c r="CL44" s="18">
        <v>37</v>
      </c>
      <c r="CM44" s="18">
        <v>37</v>
      </c>
      <c r="CN44" s="37">
        <f>IF(CO44&gt;0,0,3)</f>
        <v>3</v>
      </c>
      <c r="CO44" s="37"/>
      <c r="CP44" s="37">
        <f>IF(CQ44&gt;0,0,3)</f>
        <v>3</v>
      </c>
      <c r="CQ44" s="37"/>
      <c r="CR44" s="37">
        <f>IF(CT44/CS44&lt;0.95,0,5*(CS44/CT44))</f>
        <v>5</v>
      </c>
      <c r="CS44" s="37">
        <v>4</v>
      </c>
      <c r="CT44" s="37">
        <v>4</v>
      </c>
      <c r="CU44" s="37">
        <f>IF(CW44/CV44&lt;0.95,0,5*(CV44/CW44))</f>
        <v>5</v>
      </c>
      <c r="CV44" s="37">
        <v>6</v>
      </c>
      <c r="CW44" s="37">
        <v>6</v>
      </c>
      <c r="CX44" s="37">
        <f>IF(CY44&gt;0,0,4)</f>
        <v>4</v>
      </c>
      <c r="CY44" s="37">
        <v>0</v>
      </c>
      <c r="CZ44" s="37">
        <v>159.4</v>
      </c>
      <c r="DA44" s="37">
        <f>IF(DC44/DD44&gt;1,0,IF(DC44/DD44&lt;$DD$8/100,0,IF(DC44/DD44&gt;$DC$8/100,$DA$8,$DA$8*(DC44/DD44-$DD$8/100)/(($DC$8-$DD$8)/100))))</f>
        <v>3.8374930760763943</v>
      </c>
      <c r="DB44" s="14">
        <f>DC44/DD44</f>
        <v>0.97471852497248279</v>
      </c>
      <c r="DC44" s="37">
        <v>73421.17</v>
      </c>
      <c r="DD44" s="37">
        <v>75325.509999999995</v>
      </c>
      <c r="DE44" s="37">
        <f>IF(DF44&gt;0.01,0,3)</f>
        <v>3</v>
      </c>
      <c r="DF44" s="14">
        <f>IF(DH44=0,0,DG44/DH44)</f>
        <v>0</v>
      </c>
      <c r="DG44" s="37"/>
      <c r="DH44" s="37">
        <v>73421.17</v>
      </c>
      <c r="DI44" s="37">
        <f>IF(DJ44&gt;0,0,3)</f>
        <v>3</v>
      </c>
      <c r="DJ44" s="37"/>
      <c r="DK44" s="37"/>
      <c r="DL44" s="37">
        <f>IF(DM44&lt;0.9,0,5*DM44)</f>
        <v>5</v>
      </c>
      <c r="DM44" s="16">
        <f>DN44/DO44</f>
        <v>1</v>
      </c>
      <c r="DN44" s="34">
        <v>12</v>
      </c>
      <c r="DO44" s="34">
        <v>12</v>
      </c>
      <c r="DP44" s="37">
        <f>IF(DR44/DS44&lt;$DS$8/100,0,IF(DR44/DS44&gt;$DR$8/100,$DP$8,$DP$8*(DR44/DS44-$DS$8/100)/(($DR$8-$DS$8)/100)))</f>
        <v>4</v>
      </c>
      <c r="DQ44" s="14">
        <f>DR44/DS44</f>
        <v>1</v>
      </c>
      <c r="DR44" s="34">
        <v>55</v>
      </c>
      <c r="DS44" s="34">
        <v>55</v>
      </c>
      <c r="DT44" s="22">
        <f>D44+H44+L44+P44+T44+AB44+AF44+AJ44+AN44+AR44+AV44+AZ44+BC44+BG44+BJ44+BP44+BV44+BZ44+CE44+CI44+CK44+CN44+CP44+CR44+CU44+CX44+DA44+DE44+DI44+DL44+DP44</f>
        <v>72.910684082831523</v>
      </c>
      <c r="DU44" s="57">
        <f>IF(DT44&gt;70,IF(DT44&gt;85,1,2),3)</f>
        <v>2</v>
      </c>
      <c r="DV44" s="57">
        <f t="shared" si="0"/>
        <v>35</v>
      </c>
    </row>
    <row r="45" spans="1:126" ht="60" x14ac:dyDescent="0.25">
      <c r="A45" s="44">
        <v>70</v>
      </c>
      <c r="B45" s="10" t="s">
        <v>148</v>
      </c>
      <c r="C45" s="10" t="s">
        <v>220</v>
      </c>
      <c r="D45" s="37">
        <f>IF(E45&gt;1,0,IF(F45/G45&lt;$G$8/100,0,IF(F45/G45&gt;$F$8/100,3,$D$8*(F45/G45-$G$8/100)/(($F$8-$G$8)/100))))</f>
        <v>3</v>
      </c>
      <c r="E45" s="19">
        <f>IF(G45=0,0,F45/G45)</f>
        <v>0.99003620130410708</v>
      </c>
      <c r="F45" s="34">
        <v>13482978.66</v>
      </c>
      <c r="G45" s="34">
        <v>13618672.369999999</v>
      </c>
      <c r="H45" s="37">
        <f>IF(J45/K45&lt;$K$8/100,0,IF(J45/K45&gt;$J$8/100,3,$H$8*(J45/K45-$K$8/100)/(($J$8-$K$8)/100)))</f>
        <v>2.3719180736505474</v>
      </c>
      <c r="I45" s="14">
        <f>IF(K45=0,0,J45/K45)</f>
        <v>0.96325114863068129</v>
      </c>
      <c r="J45" s="34">
        <v>12981439.539999999</v>
      </c>
      <c r="K45" s="34">
        <v>13476692.51</v>
      </c>
      <c r="L45" s="37">
        <f>IF(N45/O45&lt;$O$8/100,0,IF(N45/O45&gt;$N$8/100,3,$L$8*(N45/O45-$O$8/100)/(($N$8-$O$8)/100)))</f>
        <v>3</v>
      </c>
      <c r="M45" s="14">
        <f>IF(O45=0,0,N45/O45)</f>
        <v>8.9923156096355115</v>
      </c>
      <c r="N45" s="31">
        <f>F45</f>
        <v>13482978.66</v>
      </c>
      <c r="O45" s="34">
        <v>1499388.95</v>
      </c>
      <c r="P45" s="37">
        <f>IF(R45/S45&lt;$S$8/100,0,IF(R45/S45&gt;$R$8/100,3,$P$8*(R45/S45-$S$8/100)/(($R$8-$S$8)/100)))</f>
        <v>3</v>
      </c>
      <c r="Q45" s="14">
        <f>IF(S45=0,0,R45/S45)</f>
        <v>0.96325114863068129</v>
      </c>
      <c r="R45" s="37">
        <f>J45</f>
        <v>12981439.539999999</v>
      </c>
      <c r="S45" s="31">
        <f>K45</f>
        <v>13476692.51</v>
      </c>
      <c r="T45" s="37">
        <f>IF(V45=0,3,IF(U45&lt;0.01,3,IF(U45&gt;0.05,0,U45/(0.05-0.01)*3)))</f>
        <v>3</v>
      </c>
      <c r="U45" s="14">
        <f>IF(AA45=0,0,(V45-W45-X45-Y45-Z45)/AA45)</f>
        <v>-0.13973610529106001</v>
      </c>
      <c r="V45" s="37">
        <v>2463.83</v>
      </c>
      <c r="W45" s="37"/>
      <c r="X45" s="37">
        <v>15293523.439999999</v>
      </c>
      <c r="Y45" s="37">
        <v>5110286</v>
      </c>
      <c r="Z45" s="37"/>
      <c r="AA45" s="45">
        <v>145999100</v>
      </c>
      <c r="AB45" s="37">
        <f>IF(AE45=0,3,IF(AD45/AE45&lt;$AE$8/100,3,IF(AD45/AE45&gt;$AD$8/100,0,3)))</f>
        <v>0</v>
      </c>
      <c r="AC45" s="19">
        <f>IF(AE45=0,0,AD45/AE45)</f>
        <v>0.1159953125603413</v>
      </c>
      <c r="AD45" s="37">
        <v>1249327.79</v>
      </c>
      <c r="AE45" s="37">
        <v>10770502.380000001</v>
      </c>
      <c r="AF45" s="37">
        <f>IF(AG45&gt;3,IF(AG45&lt;8,1,0),0)</f>
        <v>0</v>
      </c>
      <c r="AG45" s="15">
        <f>AH45+4-AI45</f>
        <v>8</v>
      </c>
      <c r="AH45" s="15">
        <v>6</v>
      </c>
      <c r="AI45" s="15">
        <v>2</v>
      </c>
      <c r="AJ45" s="37"/>
      <c r="AK45" s="15"/>
      <c r="AL45" s="37"/>
      <c r="AM45" s="37"/>
      <c r="AN45" s="37"/>
      <c r="AO45" s="37"/>
      <c r="AP45" s="37"/>
      <c r="AQ45" s="37"/>
      <c r="AR45" s="37">
        <f>IF(AS45&lt;0.3,0,IF(AS45&gt;0.7,2,2*AS45/0.7))</f>
        <v>0</v>
      </c>
      <c r="AS45" s="14">
        <f>AT45/(AT45+AU45)</f>
        <v>8.4542280695653435E-2</v>
      </c>
      <c r="AT45" s="31">
        <f>F45</f>
        <v>13482978.66</v>
      </c>
      <c r="AU45" s="37">
        <f>AA45</f>
        <v>145999100</v>
      </c>
      <c r="AV45" s="37">
        <f>IF(AW45/1&lt;$AY$8/100,0,IF(AW45/1&gt;$AX$8/100,$AV$8,($AX$8-$AY$8)*AW45))</f>
        <v>2</v>
      </c>
      <c r="AW45" s="14">
        <f>AX45/AY45-1</f>
        <v>0.98184979020294261</v>
      </c>
      <c r="AX45" s="31">
        <f>AT45</f>
        <v>13482978.66</v>
      </c>
      <c r="AY45" s="37">
        <v>6803229.3499999996</v>
      </c>
      <c r="AZ45" s="37">
        <v>2</v>
      </c>
      <c r="BA45" s="37">
        <f>AX45</f>
        <v>13482978.66</v>
      </c>
      <c r="BB45" s="37">
        <v>0</v>
      </c>
      <c r="BC45" s="37">
        <f>IF(BD45&lt;$BE$8/100,1,0)</f>
        <v>1</v>
      </c>
      <c r="BD45" s="14">
        <f>IF(BF45=0,0,BE45/BF45)</f>
        <v>0</v>
      </c>
      <c r="BE45" s="37"/>
      <c r="BF45" s="37">
        <v>1766312.59</v>
      </c>
      <c r="BG45" s="37">
        <f>IF(BH45=0,1,IF(BH45/BI45&lt;0.01,1,0))</f>
        <v>1</v>
      </c>
      <c r="BH45" s="37"/>
      <c r="BI45" s="37">
        <v>446862865.00999999</v>
      </c>
      <c r="BJ45" s="37">
        <f>IF(BK45&lt;0.001,$BJ$8,0)</f>
        <v>4</v>
      </c>
      <c r="BK45" s="14">
        <f>BL45/(BM45+BN45+BO45)</f>
        <v>0</v>
      </c>
      <c r="BL45" s="37"/>
      <c r="BM45" s="37">
        <v>223031799.50999999</v>
      </c>
      <c r="BN45" s="37"/>
      <c r="BO45" s="37">
        <v>7889369.2000000002</v>
      </c>
      <c r="BP45" s="37">
        <f>IF(BQ45&lt;0.95,0,IF(BQ45&lt;1.05,2,0))</f>
        <v>0</v>
      </c>
      <c r="BQ45" s="14">
        <f>(BR45/BS45/BT45)/BU45</f>
        <v>1.3909433580005681</v>
      </c>
      <c r="BR45" s="34">
        <v>11245800</v>
      </c>
      <c r="BS45" s="34">
        <v>12.5</v>
      </c>
      <c r="BT45" s="34">
        <v>12</v>
      </c>
      <c r="BU45" s="34">
        <v>53900.11</v>
      </c>
      <c r="BV45" s="37">
        <f>IF(BW45&lt;0.7,0,IF(BW45&lt;0.8,2,0))</f>
        <v>0</v>
      </c>
      <c r="BW45" s="14">
        <f>BX45/BY45</f>
        <v>0.65997823005801548</v>
      </c>
      <c r="BX45" s="34">
        <v>105254700</v>
      </c>
      <c r="BY45" s="31">
        <f>AT45+AU45</f>
        <v>159482078.66</v>
      </c>
      <c r="BZ45" s="37">
        <f>IF((CB45+CC45)/CD45&lt;0.6,0,2)</f>
        <v>2</v>
      </c>
      <c r="CA45" s="17">
        <f>(CB45+CC45)/CD45</f>
        <v>1</v>
      </c>
      <c r="CB45" s="34">
        <v>6</v>
      </c>
      <c r="CC45" s="34">
        <v>0</v>
      </c>
      <c r="CD45" s="34">
        <v>6</v>
      </c>
      <c r="CE45" s="37">
        <f>IF(CG45/CH45&lt;$CG$8/100,0,IF(CG45/CH45&gt;$CH$8/100,3,$CE$8*(CG45/CH45-$CE$8/100)/(($CG$8-$CH$8)/100)))</f>
        <v>3</v>
      </c>
      <c r="CF45" s="14">
        <f>CG45/CH45</f>
        <v>1</v>
      </c>
      <c r="CG45" s="34">
        <v>25</v>
      </c>
      <c r="CH45" s="34">
        <v>25</v>
      </c>
      <c r="CI45" s="37">
        <f>IF(CJ45&gt;0,0,5)</f>
        <v>5</v>
      </c>
      <c r="CJ45" s="37"/>
      <c r="CK45" s="37">
        <f>IF(CL45/CM45&lt;$CL$8/100,0,IF(CL45/CM45&gt;$CM$8/100,$CK$8,$CK$8*(CL45/CM45-$CK$8/100)/(($CL$8-$CM$8)/100)))</f>
        <v>2</v>
      </c>
      <c r="CL45" s="34">
        <v>35</v>
      </c>
      <c r="CM45" s="34">
        <v>35</v>
      </c>
      <c r="CN45" s="37">
        <f>IF(CO45&gt;0,0,3)</f>
        <v>3</v>
      </c>
      <c r="CO45" s="37"/>
      <c r="CP45" s="37">
        <f>IF(CQ45&gt;0,0,3)</f>
        <v>3</v>
      </c>
      <c r="CQ45" s="8"/>
      <c r="CR45" s="37">
        <f>IF(CT45/CS45&lt;0.95,0,5*(CS45/CT45))</f>
        <v>5</v>
      </c>
      <c r="CS45" s="34">
        <v>4</v>
      </c>
      <c r="CT45" s="37">
        <v>4</v>
      </c>
      <c r="CU45" s="37">
        <f>IF(CW45/CV45&lt;0.95,0,5*(CV45/CW45))</f>
        <v>5</v>
      </c>
      <c r="CV45" s="37">
        <v>6</v>
      </c>
      <c r="CW45" s="37">
        <v>6</v>
      </c>
      <c r="CX45" s="37">
        <f>IF(CY45&gt;0,0,4)</f>
        <v>4</v>
      </c>
      <c r="CY45" s="34">
        <v>0</v>
      </c>
      <c r="CZ45" s="34">
        <v>3.1968999999999999</v>
      </c>
      <c r="DA45" s="37">
        <f>IF(DC45/DD45&gt;1,0,IF(DC45/DD45&lt;$DD$8/100,0,IF(DC45/DD45&gt;$DC$8/100,$DA$8,$DA$8*(DC45/DD45-$DD$8/100)/(($DC$8-$DD$8)/100))))</f>
        <v>4</v>
      </c>
      <c r="DB45" s="14">
        <f>DC45/DD45</f>
        <v>0.99687634565975947</v>
      </c>
      <c r="DC45" s="49">
        <v>159042.35</v>
      </c>
      <c r="DD45" s="49">
        <v>159540.70000000001</v>
      </c>
      <c r="DE45" s="37">
        <f>IF(DF45&gt;0.01,0,3)</f>
        <v>3</v>
      </c>
      <c r="DF45" s="14">
        <f>IF(DH45=0,0,DG45/DH45)</f>
        <v>0</v>
      </c>
      <c r="DG45" s="37">
        <v>0</v>
      </c>
      <c r="DH45" s="37">
        <v>147934</v>
      </c>
      <c r="DI45" s="37">
        <f>IF(DJ45&gt;0,0,3)</f>
        <v>0</v>
      </c>
      <c r="DJ45" s="35">
        <v>1</v>
      </c>
      <c r="DK45" s="37"/>
      <c r="DL45" s="37">
        <f>IF(DM45&lt;0.9,0,5*DM45)</f>
        <v>5</v>
      </c>
      <c r="DM45" s="16">
        <f>DN45/DO45</f>
        <v>1</v>
      </c>
      <c r="DN45" s="34">
        <v>12</v>
      </c>
      <c r="DO45" s="34">
        <v>12</v>
      </c>
      <c r="DP45" s="37">
        <f>IF(DR45/DS45&lt;$DS$8/100,0,IF(DR45/DS45&gt;$DR$8/100,$DP$8,$DP$8*(DR45/DS45-$DS$8/100)/(($DR$8-$DS$8)/100)))</f>
        <v>4</v>
      </c>
      <c r="DQ45" s="14">
        <f>DR45/DS45</f>
        <v>1</v>
      </c>
      <c r="DR45" s="34">
        <v>105</v>
      </c>
      <c r="DS45" s="34">
        <v>105</v>
      </c>
      <c r="DT45" s="22">
        <f>D45+H45+L45+P45+T45+AB45+AF45+AJ45+AN45+AR45+AV45+AZ45+BC45+BG45+BJ45+BP45+BV45+BZ45+CE45+CI45+CK45+CN45+CP45+CR45+CU45+CX45+DA45+DE45+DI45+DL45+DP45</f>
        <v>72.371918073650548</v>
      </c>
      <c r="DU45" s="57">
        <f>IF(DT45&gt;70,IF(DT45&gt;85,1,2),3)</f>
        <v>2</v>
      </c>
      <c r="DV45" s="57">
        <f t="shared" si="0"/>
        <v>36</v>
      </c>
    </row>
    <row r="46" spans="1:126" ht="45" x14ac:dyDescent="0.25">
      <c r="A46" s="44">
        <v>14</v>
      </c>
      <c r="B46" s="10" t="s">
        <v>151</v>
      </c>
      <c r="C46" s="10" t="s">
        <v>233</v>
      </c>
      <c r="D46" s="37">
        <f>IF(E46&gt;1,0,IF(F46/G46&lt;$G$8/100,0,IF(F46/G46&gt;$F$8/100,3,$D$8*(F46/G46-$G$8/100)/(($F$8-$G$8)/100))))</f>
        <v>3</v>
      </c>
      <c r="E46" s="19">
        <f>IF(G46=0,0,F46/G46)</f>
        <v>1</v>
      </c>
      <c r="F46" s="37">
        <v>20665782.609999999</v>
      </c>
      <c r="G46" s="37">
        <v>20665782.609999999</v>
      </c>
      <c r="H46" s="37">
        <f>IF(J46/K46&lt;$K$8/100,0,IF(J46/K46&gt;$J$8/100,3,$H$8*(J46/K46-$K$8/100)/(($J$8-$K$8)/100)))</f>
        <v>0</v>
      </c>
      <c r="I46" s="14">
        <f>IF(K46=0,0,J46/K46)</f>
        <v>0.66204235956991153</v>
      </c>
      <c r="J46" s="37">
        <v>19108452.879999999</v>
      </c>
      <c r="K46" s="37">
        <v>28862885.59</v>
      </c>
      <c r="L46" s="37">
        <f>IF(N46/O46&lt;$O$8/100,0,IF(N46/O46&gt;$N$8/100,3,$L$8*(N46/O46-$O$8/100)/(($N$8-$O$8)/100)))</f>
        <v>1.2949914670174016</v>
      </c>
      <c r="M46" s="14">
        <f>IF(O46=0,0,N46/O46)</f>
        <v>0.83633276446782678</v>
      </c>
      <c r="N46" s="31">
        <f>F46</f>
        <v>20665782.609999999</v>
      </c>
      <c r="O46" s="37">
        <v>24710000</v>
      </c>
      <c r="P46" s="37">
        <f>IF(R46/S46&lt;$S$8/100,0,IF(R46/S46&gt;$R$8/100,3,$P$8*(R46/S46-$S$8/100)/(($R$8-$S$8)/100)))</f>
        <v>0</v>
      </c>
      <c r="Q46" s="14">
        <f>IF(S46=0,0,R46/S46)</f>
        <v>0.66204235956991153</v>
      </c>
      <c r="R46" s="37">
        <f>J46</f>
        <v>19108452.879999999</v>
      </c>
      <c r="S46" s="31">
        <f>K46</f>
        <v>28862885.59</v>
      </c>
      <c r="T46" s="37">
        <f>IF(V46=0,3,IF(U46&lt;0.01,3,IF(U46&gt;0.05,0,U46/(0.05-0.01)*3)))</f>
        <v>3</v>
      </c>
      <c r="U46" s="14">
        <f>IF(AA46=0,0,(V46-W46-X46-Y46-Z46)/AA46)</f>
        <v>-7.3780758947266697E-2</v>
      </c>
      <c r="V46" s="24" t="s">
        <v>222</v>
      </c>
      <c r="W46" s="37">
        <v>0</v>
      </c>
      <c r="X46" s="37">
        <v>6871128.2999999998</v>
      </c>
      <c r="Y46" s="37">
        <v>6871128.2999999998</v>
      </c>
      <c r="Z46" s="37">
        <v>0</v>
      </c>
      <c r="AA46" s="37">
        <v>186258000</v>
      </c>
      <c r="AB46" s="37">
        <f>IF(AE46=0,3,IF(AD46/AE46&lt;$AE$8/100,3,IF(AD46/AE46&gt;$AD$8/100,0,3)))</f>
        <v>3</v>
      </c>
      <c r="AC46" s="19">
        <f>IF(AE46=0,0,AD46/AE46)</f>
        <v>0</v>
      </c>
      <c r="AD46" s="37">
        <v>0</v>
      </c>
      <c r="AE46" s="37">
        <v>165444840.90000001</v>
      </c>
      <c r="AF46" s="37">
        <f>IF(AG46&gt;3,IF(AG46&lt;8,1,0),0)</f>
        <v>1</v>
      </c>
      <c r="AG46" s="15">
        <f>AH46+4-AI46</f>
        <v>6</v>
      </c>
      <c r="AH46" s="15">
        <v>10</v>
      </c>
      <c r="AI46" s="15">
        <v>8</v>
      </c>
      <c r="AJ46" s="37"/>
      <c r="AK46" s="15"/>
      <c r="AL46" s="37"/>
      <c r="AM46" s="37"/>
      <c r="AN46" s="37"/>
      <c r="AO46" s="37"/>
      <c r="AP46" s="37"/>
      <c r="AQ46" s="37"/>
      <c r="AR46" s="37">
        <f>IF(AS46&lt;0.3,0,IF(AS46&gt;0.7,2,2*AS46/0.7))</f>
        <v>0</v>
      </c>
      <c r="AS46" s="14">
        <f>AT46/(AT46+AU46)</f>
        <v>9.9871471269930692E-2</v>
      </c>
      <c r="AT46" s="31">
        <f>F46</f>
        <v>20665782.609999999</v>
      </c>
      <c r="AU46" s="37">
        <f>AA46</f>
        <v>186258000</v>
      </c>
      <c r="AV46" s="37">
        <f>IF(AW46/1&lt;$AY$8/100,0,IF(AW46/1&gt;$AX$8/100,$AV$8,($AX$8-$AY$8)*AW46))</f>
        <v>0</v>
      </c>
      <c r="AW46" s="14">
        <f>AX46/AY46-1</f>
        <v>-4.9043857332791707E-2</v>
      </c>
      <c r="AX46" s="31">
        <f>AT46</f>
        <v>20665782.609999999</v>
      </c>
      <c r="AY46" s="37">
        <v>21731583.280000001</v>
      </c>
      <c r="AZ46" s="37">
        <v>2</v>
      </c>
      <c r="BA46" s="37">
        <f>AX46</f>
        <v>20665782.609999999</v>
      </c>
      <c r="BB46" s="37">
        <v>0</v>
      </c>
      <c r="BC46" s="37">
        <f>IF(BD46&lt;$BE$8/100,1,0)</f>
        <v>1</v>
      </c>
      <c r="BD46" s="14">
        <f>IF(BF46=0,0,BE46/BF46)</f>
        <v>0</v>
      </c>
      <c r="BE46" s="37">
        <v>0</v>
      </c>
      <c r="BF46" s="37">
        <v>1956442.34</v>
      </c>
      <c r="BG46" s="37">
        <f>IF(BH46=0,1,IF(BH46/BI46&lt;0.01,1,0))</f>
        <v>1</v>
      </c>
      <c r="BH46" s="37">
        <v>0</v>
      </c>
      <c r="BI46" s="37">
        <v>576743137.40999997</v>
      </c>
      <c r="BJ46" s="37">
        <f>IF(BK46&lt;0.001,$BJ$8,0)</f>
        <v>4</v>
      </c>
      <c r="BK46" s="14">
        <f>BL46/(BM46+BN46+BO46)</f>
        <v>0</v>
      </c>
      <c r="BL46" s="37">
        <v>0</v>
      </c>
      <c r="BM46" s="37">
        <v>91568686.159999996</v>
      </c>
      <c r="BN46" s="37">
        <v>0</v>
      </c>
      <c r="BO46" s="37">
        <v>12889827.869999999</v>
      </c>
      <c r="BP46" s="37">
        <f>IF(BQ46&lt;0.95,0,IF(BQ46&lt;1.05,2,0))</f>
        <v>2</v>
      </c>
      <c r="BQ46" s="14">
        <f>(BR46/BS46/BT46)/BU46</f>
        <v>0.96132500035419766</v>
      </c>
      <c r="BR46" s="37">
        <v>61867723.299999997</v>
      </c>
      <c r="BS46" s="37">
        <v>99.5</v>
      </c>
      <c r="BT46" s="37">
        <v>12</v>
      </c>
      <c r="BU46" s="30">
        <v>53900.1</v>
      </c>
      <c r="BV46" s="37">
        <f>IF(BW46&lt;0.7,0,IF(BW46&lt;0.8,2,0))</f>
        <v>0</v>
      </c>
      <c r="BW46" s="14">
        <f>BX46/BY46</f>
        <v>0.64883671855664027</v>
      </c>
      <c r="BX46" s="37">
        <v>134259748.09999999</v>
      </c>
      <c r="BY46" s="31">
        <f>AT46+AU46</f>
        <v>206923782.61000001</v>
      </c>
      <c r="BZ46" s="37">
        <f>IF((CB46+CC46)/CD46&lt;0.6,0,2)</f>
        <v>2</v>
      </c>
      <c r="CA46" s="17">
        <f>(CB46+CC46)/CD46</f>
        <v>2</v>
      </c>
      <c r="CB46" s="37">
        <v>5</v>
      </c>
      <c r="CC46" s="37">
        <v>5</v>
      </c>
      <c r="CD46" s="37">
        <v>5</v>
      </c>
      <c r="CE46" s="37">
        <f>IF(CG46/CH46&lt;$CG$8/100,0,IF(CG46/CH46&gt;$CH$8/100,3,$CE$8*(CG46/CH46-$CE$8/100)/(($CG$8-$CH$8)/100)))</f>
        <v>3</v>
      </c>
      <c r="CF46" s="14">
        <f>CG46/CH46</f>
        <v>1</v>
      </c>
      <c r="CG46" s="37">
        <v>4</v>
      </c>
      <c r="CH46" s="37">
        <v>4</v>
      </c>
      <c r="CI46" s="37">
        <f>IF(CJ46&gt;0,0,5)</f>
        <v>5</v>
      </c>
      <c r="CJ46" s="37">
        <v>0</v>
      </c>
      <c r="CK46" s="37">
        <f>IF(CL46/CM46&lt;$CL$8/100,0,IF(CL46/CM46&gt;$CM$8/100,$CK$8,$CK$8*(CL46/CM46-$CK$8/100)/(($CL$8-$CM$8)/100)))</f>
        <v>2</v>
      </c>
      <c r="CL46" s="18">
        <v>35</v>
      </c>
      <c r="CM46" s="18">
        <v>35</v>
      </c>
      <c r="CN46" s="37">
        <f>IF(CO46&gt;0,0,3)</f>
        <v>3</v>
      </c>
      <c r="CO46" s="37">
        <v>0</v>
      </c>
      <c r="CP46" s="37">
        <f>IF(CQ46&gt;0,0,3)</f>
        <v>3</v>
      </c>
      <c r="CQ46" s="37">
        <v>0</v>
      </c>
      <c r="CR46" s="37">
        <f>IF(CT46/CS46&lt;0.95,0,5*(CS46/CT46))</f>
        <v>5</v>
      </c>
      <c r="CS46" s="37">
        <v>4</v>
      </c>
      <c r="CT46" s="37">
        <v>4</v>
      </c>
      <c r="CU46" s="37">
        <f>IF(CW46/CV46&lt;0.95,0,5*(CV46/CW46))</f>
        <v>5</v>
      </c>
      <c r="CV46" s="37">
        <v>6</v>
      </c>
      <c r="CW46" s="37">
        <v>6</v>
      </c>
      <c r="CX46" s="37">
        <f>IF(CY46&gt;0,0,4)</f>
        <v>4</v>
      </c>
      <c r="CY46" s="37">
        <v>0</v>
      </c>
      <c r="CZ46" s="37">
        <v>71.47</v>
      </c>
      <c r="DA46" s="37">
        <f>IF(DC46/DD46&gt;1,0,IF(DC46/DD46&lt;$DD$8/100,0,IF(DC46/DD46&gt;$DC$8/100,$DA$8,$DA$8*(DC46/DD46-$DD$8/100)/(($DC$8-$DD$8)/100))))</f>
        <v>4</v>
      </c>
      <c r="DB46" s="14">
        <f>DC46/DD46</f>
        <v>1</v>
      </c>
      <c r="DC46" s="37">
        <v>262822.09999999998</v>
      </c>
      <c r="DD46" s="37">
        <v>262822.09999999998</v>
      </c>
      <c r="DE46" s="37">
        <f>IF(DF46&gt;0.01,0,3)</f>
        <v>3</v>
      </c>
      <c r="DF46" s="14">
        <f>IF(DH46=0,0,DG46/DH46)</f>
        <v>0</v>
      </c>
      <c r="DG46" s="37">
        <v>0</v>
      </c>
      <c r="DH46" s="37">
        <v>262822.09999999998</v>
      </c>
      <c r="DI46" s="37">
        <f>IF(DJ46&gt;0,0,3)</f>
        <v>3</v>
      </c>
      <c r="DJ46" s="37"/>
      <c r="DK46" s="37"/>
      <c r="DL46" s="37">
        <f>IF(DM46&lt;0.9,0,5*DM46)</f>
        <v>5</v>
      </c>
      <c r="DM46" s="16">
        <f>DN46/DO46</f>
        <v>1</v>
      </c>
      <c r="DN46" s="34">
        <v>33</v>
      </c>
      <c r="DO46" s="34">
        <v>33</v>
      </c>
      <c r="DP46" s="37">
        <f>IF(DR46/DS46&lt;$DS$8/100,0,IF(DR46/DS46&gt;$DR$8/100,$DP$8,$DP$8*(DR46/DS46-$DS$8/100)/(($DR$8-$DS$8)/100)))</f>
        <v>4</v>
      </c>
      <c r="DQ46" s="14">
        <f>DR46/DS46</f>
        <v>1</v>
      </c>
      <c r="DR46" s="34">
        <v>181</v>
      </c>
      <c r="DS46" s="34">
        <v>181</v>
      </c>
      <c r="DT46" s="22">
        <f>D46+H46+L46+P46+T46+AB46+AF46+AJ46+AN46+AR46+AV46+AZ46+BC46+BG46+BJ46+BP46+BV46+BZ46+CE46+CI46+CK46+CN46+CP46+CR46+CU46+CX46+DA46+DE46+DI46+DL46+DP46</f>
        <v>72.294991467017411</v>
      </c>
      <c r="DU46" s="57">
        <f>IF(DT46&gt;70,IF(DT46&gt;85,1,2),3)</f>
        <v>2</v>
      </c>
      <c r="DV46" s="57">
        <f t="shared" si="0"/>
        <v>37</v>
      </c>
    </row>
    <row r="47" spans="1:126" ht="60" x14ac:dyDescent="0.25">
      <c r="A47" s="44">
        <v>10</v>
      </c>
      <c r="B47" s="10" t="s">
        <v>148</v>
      </c>
      <c r="C47" s="10" t="s">
        <v>159</v>
      </c>
      <c r="D47" s="37">
        <f>IF(E47&gt;1,0,IF(F47/G47&lt;$G$8/100,0,IF(F47/G47&gt;$F$8/100,3,$D$8*(F47/G47-$G$8/100)/(($F$8-$G$8)/100))))</f>
        <v>2.9072545837794421</v>
      </c>
      <c r="E47" s="19">
        <f>IF(G47=0,0,F47/G47)</f>
        <v>0.97752678890078515</v>
      </c>
      <c r="F47" s="37">
        <v>10956120.25</v>
      </c>
      <c r="G47" s="37">
        <v>11208000</v>
      </c>
      <c r="H47" s="37">
        <f>IF(J47/K47&lt;$K$8/100,0,IF(J47/K47&gt;$J$8/100,3,$H$8*(J47/K47-$K$8/100)/(($J$8-$K$8)/100)))</f>
        <v>1.9038449210385444</v>
      </c>
      <c r="I47" s="14">
        <f>IF(K47=0,0,J47/K47)</f>
        <v>0.95076919789436121</v>
      </c>
      <c r="J47" s="37">
        <v>10656221.17</v>
      </c>
      <c r="K47" s="37">
        <v>11208000</v>
      </c>
      <c r="L47" s="37">
        <f>IF(N47/O47&lt;$O$8/100,0,IF(N47/O47&gt;$N$8/100,3,$L$8*(N47/O47-$O$8/100)/(($N$8-$O$8)/100)))</f>
        <v>3</v>
      </c>
      <c r="M47" s="14">
        <f>IF(O47=0,0,N47/O47)</f>
        <v>0.98703786036036034</v>
      </c>
      <c r="N47" s="31">
        <f>F47</f>
        <v>10956120.25</v>
      </c>
      <c r="O47" s="37">
        <v>11100000</v>
      </c>
      <c r="P47" s="37">
        <f>IF(R47/S47&lt;$S$8/100,0,IF(R47/S47&gt;$R$8/100,3,$P$8*(R47/S47-$S$8/100)/(($R$8-$S$8)/100)))</f>
        <v>3</v>
      </c>
      <c r="Q47" s="14">
        <f>IF(S47=0,0,R47/S47)</f>
        <v>0.95076919789436121</v>
      </c>
      <c r="R47" s="37">
        <f>J47</f>
        <v>10656221.17</v>
      </c>
      <c r="S47" s="31">
        <f>K47</f>
        <v>11208000</v>
      </c>
      <c r="T47" s="37">
        <f>IF(V47=0,3,IF(U47&lt;0.01,3,IF(U47&gt;0.05,0,U47/(0.05-0.01)*3)))</f>
        <v>3</v>
      </c>
      <c r="U47" s="14">
        <f>IF(AA47=0,0,(V47-W47-X47-Y47-Z47)/AA47)</f>
        <v>-0.18720549036288969</v>
      </c>
      <c r="V47" s="37">
        <v>6964.68</v>
      </c>
      <c r="W47" s="37">
        <v>0</v>
      </c>
      <c r="X47" s="37">
        <v>7837292.6500000004</v>
      </c>
      <c r="Y47" s="37">
        <v>7837292.6500000004</v>
      </c>
      <c r="Z47" s="37">
        <v>0</v>
      </c>
      <c r="AA47" s="37">
        <v>83692100</v>
      </c>
      <c r="AB47" s="37">
        <f>IF(AE47=0,3,IF(AD47/AE47&lt;$AE$8/100,3,IF(AD47/AE47&gt;$AD$8/100,0,3)))</f>
        <v>0</v>
      </c>
      <c r="AC47" s="19">
        <f>IF(AE47=0,0,AD47/AE47)</f>
        <v>1.899003091921125E-2</v>
      </c>
      <c r="AD47" s="37">
        <v>324082.90999999997</v>
      </c>
      <c r="AE47" s="37">
        <v>17065949.57</v>
      </c>
      <c r="AF47" s="37">
        <f>IF(AG47&gt;3,IF(AG47&lt;8,1,0),0)</f>
        <v>0</v>
      </c>
      <c r="AG47" s="15">
        <f>AH47+4-AI47</f>
        <v>16</v>
      </c>
      <c r="AH47" s="15">
        <v>16</v>
      </c>
      <c r="AI47" s="15">
        <v>4</v>
      </c>
      <c r="AJ47" s="37"/>
      <c r="AK47" s="15"/>
      <c r="AL47" s="37"/>
      <c r="AM47" s="37"/>
      <c r="AN47" s="37"/>
      <c r="AO47" s="37"/>
      <c r="AP47" s="37"/>
      <c r="AQ47" s="37"/>
      <c r="AR47" s="37">
        <f>IF(AS47&lt;0.3,0,IF(AS47&gt;0.7,2,2*AS47/0.7))</f>
        <v>0</v>
      </c>
      <c r="AS47" s="14">
        <f>AT47/(AT47+AU47)</f>
        <v>0.11575622046627972</v>
      </c>
      <c r="AT47" s="31">
        <f>F47</f>
        <v>10956120.25</v>
      </c>
      <c r="AU47" s="37">
        <f>AA47</f>
        <v>83692100</v>
      </c>
      <c r="AV47" s="37">
        <f>IF(AW47/1&lt;$AY$8/100,0,IF(AW47/1&gt;$AX$8/100,$AV$8,($AX$8-$AY$8)*AW47))</f>
        <v>0</v>
      </c>
      <c r="AW47" s="14">
        <f>AX47/AY47-1</f>
        <v>-0.69886106602189602</v>
      </c>
      <c r="AX47" s="31">
        <f>AT47</f>
        <v>10956120.25</v>
      </c>
      <c r="AY47" s="37">
        <v>36382277.460000001</v>
      </c>
      <c r="AZ47" s="37">
        <v>2</v>
      </c>
      <c r="BA47" s="37">
        <f>AX47</f>
        <v>10956120.25</v>
      </c>
      <c r="BB47" s="37">
        <v>0</v>
      </c>
      <c r="BC47" s="37">
        <f>IF(BD47&lt;$BE$8/100,1,0)</f>
        <v>1</v>
      </c>
      <c r="BD47" s="14">
        <f>IF(BF47=0,0,BE47/BF47)</f>
        <v>0</v>
      </c>
      <c r="BE47" s="37">
        <v>0</v>
      </c>
      <c r="BF47" s="37">
        <v>3429783.83</v>
      </c>
      <c r="BG47" s="37">
        <f>IF(BH47=0,1,IF(BH47/BI47&lt;0.01,1,0))</f>
        <v>1</v>
      </c>
      <c r="BH47" s="37">
        <v>0</v>
      </c>
      <c r="BI47" s="37">
        <v>276669298.36000001</v>
      </c>
      <c r="BJ47" s="37">
        <f>IF(BK47&lt;0.001,$BJ$8,0)</f>
        <v>4</v>
      </c>
      <c r="BK47" s="14">
        <f>BL47/(BM47+BN47+BO47)</f>
        <v>0</v>
      </c>
      <c r="BL47" s="37">
        <v>0</v>
      </c>
      <c r="BM47" s="37">
        <v>146110605.13999999</v>
      </c>
      <c r="BN47" s="37">
        <v>872840.28</v>
      </c>
      <c r="BO47" s="37">
        <v>13307784.17</v>
      </c>
      <c r="BP47" s="37">
        <f>IF(BQ47&lt;0.95,0,IF(BQ47&lt;1.05,2,0))</f>
        <v>0</v>
      </c>
      <c r="BQ47" s="14">
        <f>(BR47/BS47/BT47)/BU47</f>
        <v>0.94784387928121661</v>
      </c>
      <c r="BR47" s="37">
        <v>30898554.550000001</v>
      </c>
      <c r="BS47" s="37">
        <v>50.4</v>
      </c>
      <c r="BT47" s="37">
        <v>12</v>
      </c>
      <c r="BU47" s="30">
        <v>53900.1</v>
      </c>
      <c r="BV47" s="37">
        <f>IF(BW47&lt;0.7,0,IF(BW47&lt;0.8,2,0))</f>
        <v>0</v>
      </c>
      <c r="BW47" s="14">
        <f>BX47/BY47</f>
        <v>0.66043473849683931</v>
      </c>
      <c r="BX47" s="37">
        <v>62508972.590000004</v>
      </c>
      <c r="BY47" s="31">
        <f>AT47+AU47</f>
        <v>94648220.25</v>
      </c>
      <c r="BZ47" s="37">
        <f>IF((CB47+CC47)/CD47&lt;0.6,0,2)</f>
        <v>2</v>
      </c>
      <c r="CA47" s="17">
        <f>(CB47+CC47)/CD47</f>
        <v>1.75</v>
      </c>
      <c r="CB47" s="37">
        <v>4</v>
      </c>
      <c r="CC47" s="37">
        <v>3</v>
      </c>
      <c r="CD47" s="37">
        <v>4</v>
      </c>
      <c r="CE47" s="37">
        <f>IF(CG47/CH47&lt;$CG$8/100,0,IF(CG47/CH47&gt;$CH$8/100,3,$CE$8*(CG47/CH47-$CE$8/100)/(($CG$8-$CH$8)/100)))</f>
        <v>3</v>
      </c>
      <c r="CF47" s="14">
        <f>CG47/CH47</f>
        <v>1</v>
      </c>
      <c r="CG47" s="37">
        <v>1</v>
      </c>
      <c r="CH47" s="37">
        <v>1</v>
      </c>
      <c r="CI47" s="37">
        <f>IF(CJ47&gt;0,0,5)</f>
        <v>5</v>
      </c>
      <c r="CJ47" s="37">
        <v>0</v>
      </c>
      <c r="CK47" s="37">
        <f>IF(CL47/CM47&lt;$CL$8/100,0,IF(CL47/CM47&gt;$CM$8/100,$CK$8,$CK$8*(CL47/CM47-$CK$8/100)/(($CL$8-$CM$8)/100)))</f>
        <v>0</v>
      </c>
      <c r="CL47" s="18">
        <v>30</v>
      </c>
      <c r="CM47" s="18">
        <v>35</v>
      </c>
      <c r="CN47" s="37">
        <f>IF(CO47&gt;0,0,3)</f>
        <v>3</v>
      </c>
      <c r="CO47" s="37">
        <v>0</v>
      </c>
      <c r="CP47" s="37">
        <f>IF(CQ47&gt;0,0,3)</f>
        <v>3</v>
      </c>
      <c r="CQ47" s="37">
        <v>0</v>
      </c>
      <c r="CR47" s="37">
        <f>IF(CT47/CS47&lt;0.95,0,5*(CS47/CT47))</f>
        <v>5</v>
      </c>
      <c r="CS47" s="37">
        <v>4</v>
      </c>
      <c r="CT47" s="37">
        <v>4</v>
      </c>
      <c r="CU47" s="37">
        <f>IF(CW47/CV47&lt;0.95,0,5*(CV47/CW47))</f>
        <v>5</v>
      </c>
      <c r="CV47" s="37">
        <v>6</v>
      </c>
      <c r="CW47" s="37">
        <v>6</v>
      </c>
      <c r="CX47" s="37">
        <f>IF(CY47&gt;0,0,4)</f>
        <v>4</v>
      </c>
      <c r="CY47" s="37">
        <v>0</v>
      </c>
      <c r="CZ47" s="37">
        <v>168.38</v>
      </c>
      <c r="DA47" s="37">
        <f>IF(DC47/DD47&gt;1,0,IF(DC47/DD47&lt;$DD$8/100,0,IF(DC47/DD47&gt;$DC$8/100,$DA$8,$DA$8*(DC47/DD47-$DD$8/100)/(($DC$8-$DD$8)/100))))</f>
        <v>4</v>
      </c>
      <c r="DB47" s="14">
        <f>DC47/DD47</f>
        <v>0.99992699745999336</v>
      </c>
      <c r="DC47" s="58">
        <v>95469.16</v>
      </c>
      <c r="DD47" s="58">
        <v>95476.13</v>
      </c>
      <c r="DE47" s="37">
        <f>IF(DF47&gt;0.01,0,3)</f>
        <v>3</v>
      </c>
      <c r="DF47" s="14">
        <f>IF(DH47=0,0,DG47/DH47)</f>
        <v>0</v>
      </c>
      <c r="DG47" s="37">
        <v>0</v>
      </c>
      <c r="DH47" s="37">
        <v>123255</v>
      </c>
      <c r="DI47" s="37">
        <f>IF(DJ47&gt;0,0,3)</f>
        <v>3</v>
      </c>
      <c r="DJ47" s="37"/>
      <c r="DK47" s="37"/>
      <c r="DL47" s="37">
        <f>IF(DM47&lt;0.9,0,5*DM47)</f>
        <v>5</v>
      </c>
      <c r="DM47" s="16">
        <f>DN47/DO47</f>
        <v>1</v>
      </c>
      <c r="DN47" s="34">
        <v>15</v>
      </c>
      <c r="DO47" s="34">
        <v>15</v>
      </c>
      <c r="DP47" s="37">
        <f>IF(DR47/DS47&lt;$DS$8/100,0,IF(DR47/DS47&gt;$DR$8/100,$DP$8,$DP$8*(DR47/DS47-$DS$8/100)/(($DR$8-$DS$8)/100)))</f>
        <v>4</v>
      </c>
      <c r="DQ47" s="14">
        <f>DR47/DS47</f>
        <v>1</v>
      </c>
      <c r="DR47" s="34">
        <v>90</v>
      </c>
      <c r="DS47" s="34">
        <v>90</v>
      </c>
      <c r="DT47" s="22">
        <f>D47+H47+L47+P47+T47+AB47+AF47+AJ47+AN47+AR47+AV47+AZ47+BC47+BG47+BJ47+BP47+BV47+BZ47+CE47+CI47+CK47+CN47+CP47+CR47+CU47+CX47+DA47+DE47+DI47+DL47+DP47</f>
        <v>70.811099504817989</v>
      </c>
      <c r="DU47" s="57">
        <f>IF(DT47&gt;70,IF(DT47&gt;85,1,2),3)</f>
        <v>2</v>
      </c>
      <c r="DV47" s="57">
        <f t="shared" si="0"/>
        <v>38</v>
      </c>
    </row>
    <row r="48" spans="1:126" ht="45" x14ac:dyDescent="0.25">
      <c r="A48" s="13">
        <v>3</v>
      </c>
      <c r="B48" s="10" t="s">
        <v>151</v>
      </c>
      <c r="C48" s="10" t="s">
        <v>152</v>
      </c>
      <c r="D48" s="37">
        <f>IF(E48&gt;1,0,IF(F48/G48&lt;$G$8/100,0,IF(F48/G48&gt;$F$8/100,3,$D$8*(F48/G48-$G$8/100)/(($F$8-$G$8)/100))))</f>
        <v>3</v>
      </c>
      <c r="E48" s="19">
        <f>IF(G48=0,0,F48/G48)</f>
        <v>0.9832410989010989</v>
      </c>
      <c r="F48" s="37">
        <v>1118436.75</v>
      </c>
      <c r="G48" s="37">
        <v>1137500</v>
      </c>
      <c r="H48" s="37">
        <f>IF(J48/K48&lt;$K$8/100,0,IF(J48/K48&gt;$J$8/100,3,$H$8*(J48/K48-$K$8/100)/(($J$8-$K$8)/100)))</f>
        <v>0</v>
      </c>
      <c r="I48" s="14">
        <f>IF(K48=0,0,J48/K48)</f>
        <v>0.85629976937715246</v>
      </c>
      <c r="J48" s="37">
        <v>1424877.55</v>
      </c>
      <c r="K48" s="37">
        <v>1663993.85</v>
      </c>
      <c r="L48" s="37">
        <f>IF(N48/O48&lt;$O$8/100,0,IF(N48/O48&gt;$N$8/100,3,$L$8*(N48/O48-$O$8/100)/(($N$8-$O$8)/100)))</f>
        <v>3</v>
      </c>
      <c r="M48" s="14">
        <f>IF(O48=0,0,N48/O48)</f>
        <v>1.1968807448976608</v>
      </c>
      <c r="N48" s="31">
        <f>F48</f>
        <v>1118436.75</v>
      </c>
      <c r="O48" s="37">
        <v>934459.64</v>
      </c>
      <c r="P48" s="37">
        <f>IF(R48/S48&lt;$S$8/100,0,IF(R48/S48&gt;$R$8/100,3,$P$8*(R48/S48-$S$8/100)/(($R$8-$S$8)/100)))</f>
        <v>1.5944965406572869</v>
      </c>
      <c r="Q48" s="14">
        <f>IF(S48=0,0,R48/S48)</f>
        <v>0.85629976937715246</v>
      </c>
      <c r="R48" s="37">
        <f>J48</f>
        <v>1424877.55</v>
      </c>
      <c r="S48" s="31">
        <f>K48</f>
        <v>1663993.85</v>
      </c>
      <c r="T48" s="37">
        <f>IF(V48=0,3,IF(U48&lt;0.01,3,IF(U48&gt;0.05,0,U48/(0.05-0.01)*3)))</f>
        <v>3</v>
      </c>
      <c r="U48" s="14">
        <f>IF(AA48=0,0,(V48-W48-X48-Y48-Z48)/AA48)</f>
        <v>-4.5636074261533197E-2</v>
      </c>
      <c r="V48" s="24" t="s">
        <v>222</v>
      </c>
      <c r="W48" s="37">
        <v>0</v>
      </c>
      <c r="X48" s="37">
        <v>1207309.19</v>
      </c>
      <c r="Y48" s="37">
        <v>1207309.19</v>
      </c>
      <c r="Z48" s="37">
        <v>0</v>
      </c>
      <c r="AA48" s="37">
        <v>52910300</v>
      </c>
      <c r="AB48" s="37">
        <f>IF(AE48=0,3,IF(AD48/AE48&lt;$AE$8/100,3,IF(AD48/AE48&gt;$AD$8/100,0,3)))</f>
        <v>0</v>
      </c>
      <c r="AC48" s="19">
        <f>IF(AE48=0,0,AD48/AE48)</f>
        <v>10.051469647766666</v>
      </c>
      <c r="AD48" s="37">
        <v>6054281.6100000003</v>
      </c>
      <c r="AE48" s="37">
        <v>602328</v>
      </c>
      <c r="AF48" s="37">
        <f>IF(AG48&gt;3,IF(AG48&lt;8,1,0),0)</f>
        <v>1</v>
      </c>
      <c r="AG48" s="15">
        <f>AH48+4-AI48</f>
        <v>4</v>
      </c>
      <c r="AH48" s="15">
        <v>19</v>
      </c>
      <c r="AI48" s="15">
        <v>19</v>
      </c>
      <c r="AJ48" s="37"/>
      <c r="AK48" s="15"/>
      <c r="AL48" s="37"/>
      <c r="AM48" s="37"/>
      <c r="AN48" s="37"/>
      <c r="AO48" s="37"/>
      <c r="AP48" s="37"/>
      <c r="AQ48" s="37"/>
      <c r="AR48" s="37">
        <f>IF(AS48&lt;0.3,0,IF(AS48&gt;0.7,2,2*AS48/0.7))</f>
        <v>0</v>
      </c>
      <c r="AS48" s="14">
        <f>AT48/(AT48+AU48)</f>
        <v>2.0700775499808442E-2</v>
      </c>
      <c r="AT48" s="31">
        <f>F48</f>
        <v>1118436.75</v>
      </c>
      <c r="AU48" s="37">
        <f>AA48</f>
        <v>52910300</v>
      </c>
      <c r="AV48" s="37">
        <f>IF(AW48/1&lt;$AY$8/100,0,IF(AW48/1&gt;$AX$8/100,$AV$8,($AX$8-$AY$8)*AW48))</f>
        <v>0</v>
      </c>
      <c r="AW48" s="14">
        <f>AX48/AY48-1</f>
        <v>-0.36064986136921806</v>
      </c>
      <c r="AX48" s="31">
        <f>AT48</f>
        <v>1118436.75</v>
      </c>
      <c r="AY48" s="37">
        <v>1749333.71</v>
      </c>
      <c r="AZ48" s="37">
        <v>2</v>
      </c>
      <c r="BA48" s="37">
        <f>AX48</f>
        <v>1118436.75</v>
      </c>
      <c r="BB48" s="37">
        <v>0</v>
      </c>
      <c r="BC48" s="37">
        <f>IF(BD48&lt;$BE$8/100,1,0)</f>
        <v>1</v>
      </c>
      <c r="BD48" s="14">
        <f>IF(BF48=0,0,BE48/BF48)</f>
        <v>0</v>
      </c>
      <c r="BE48" s="37">
        <v>0</v>
      </c>
      <c r="BF48" s="37">
        <v>6054281.6100000003</v>
      </c>
      <c r="BG48" s="37">
        <f>IF(BH48=0,1,IF(BH48/BI48&lt;0.01,1,0))</f>
        <v>1</v>
      </c>
      <c r="BH48" s="37">
        <v>0</v>
      </c>
      <c r="BI48" s="37">
        <v>168337400</v>
      </c>
      <c r="BJ48" s="37">
        <f>IF(BK48&lt;0.001,$BJ$8,0)</f>
        <v>4</v>
      </c>
      <c r="BK48" s="14">
        <f>BL48/(BM48+BN48+BO48)</f>
        <v>0</v>
      </c>
      <c r="BL48" s="37">
        <v>0</v>
      </c>
      <c r="BM48" s="37">
        <v>11978829.539999999</v>
      </c>
      <c r="BN48" s="37">
        <v>0</v>
      </c>
      <c r="BO48" s="37">
        <v>2620020.85</v>
      </c>
      <c r="BP48" s="37">
        <f>IF(BQ48&lt;0.95,0,IF(BQ48&lt;1.05,2,0))</f>
        <v>0</v>
      </c>
      <c r="BQ48" s="14">
        <f>(BR48/BS48/BT48)/BU48</f>
        <v>1.0905123505795862</v>
      </c>
      <c r="BR48" s="37">
        <v>18621100</v>
      </c>
      <c r="BS48" s="37">
        <v>26.4</v>
      </c>
      <c r="BT48" s="37">
        <v>12</v>
      </c>
      <c r="BU48" s="30">
        <v>53900.1</v>
      </c>
      <c r="BV48" s="37">
        <f>IF(BW48&lt;0.7,0,IF(BW48&lt;0.8,2,0))</f>
        <v>0</v>
      </c>
      <c r="BW48" s="14">
        <f>BX48/BY48</f>
        <v>0.83671536443983208</v>
      </c>
      <c r="BX48" s="37">
        <v>45206674.159999996</v>
      </c>
      <c r="BY48" s="31">
        <f>AT48+AU48</f>
        <v>54028736.75</v>
      </c>
      <c r="BZ48" s="37">
        <f>IF((CB48+CC48)/CD48&lt;0.6,0,2)</f>
        <v>2</v>
      </c>
      <c r="CA48" s="17">
        <f>(CB48+CC48)/CD48</f>
        <v>2</v>
      </c>
      <c r="CB48" s="37">
        <v>4</v>
      </c>
      <c r="CC48" s="37">
        <v>4</v>
      </c>
      <c r="CD48" s="37">
        <v>4</v>
      </c>
      <c r="CE48" s="37">
        <f>IF(CG48/CH48&lt;$CG$8/100,0,IF(CG48/CH48&gt;$CH$8/100,3,$CE$8*(CG48/CH48-$CE$8/100)/(($CG$8-$CH$8)/100)))</f>
        <v>3</v>
      </c>
      <c r="CF48" s="14">
        <f>CG48/CH48</f>
        <v>1</v>
      </c>
      <c r="CG48" s="37">
        <v>4</v>
      </c>
      <c r="CH48" s="37">
        <v>4</v>
      </c>
      <c r="CI48" s="37">
        <f>IF(CJ48&gt;0,0,5)</f>
        <v>5</v>
      </c>
      <c r="CJ48" s="37">
        <v>0</v>
      </c>
      <c r="CK48" s="37">
        <f>IF(CL48/CM48&lt;$CL$8/100,0,IF(CL48/CM48&gt;$CM$8/100,$CK$8,$CK$8*(CL48/CM48-$CK$8/100)/(($CL$8-$CM$8)/100)))</f>
        <v>2</v>
      </c>
      <c r="CL48" s="18">
        <v>36</v>
      </c>
      <c r="CM48" s="18">
        <v>36</v>
      </c>
      <c r="CN48" s="37">
        <f>IF(CO48&gt;0,0,3)</f>
        <v>3</v>
      </c>
      <c r="CO48" s="37">
        <v>0</v>
      </c>
      <c r="CP48" s="37">
        <f>IF(CQ48&gt;0,0,3)</f>
        <v>3</v>
      </c>
      <c r="CQ48" s="37">
        <v>0</v>
      </c>
      <c r="CR48" s="37">
        <f>IF(CT48/CS48&lt;0.95,0,5*(CS48/CT48))</f>
        <v>5</v>
      </c>
      <c r="CS48" s="37">
        <v>4</v>
      </c>
      <c r="CT48" s="37">
        <v>4</v>
      </c>
      <c r="CU48" s="37">
        <f>IF(CW48/CV48&lt;0.95,0,5*(CV48/CW48))</f>
        <v>4.166666666666667</v>
      </c>
      <c r="CV48" s="37">
        <v>5</v>
      </c>
      <c r="CW48" s="37">
        <v>6</v>
      </c>
      <c r="CX48" s="37">
        <f>IF(CY48&gt;0,0,4)</f>
        <v>4</v>
      </c>
      <c r="CY48" s="37">
        <v>0</v>
      </c>
      <c r="CZ48" s="37">
        <v>63.7</v>
      </c>
      <c r="DA48" s="37">
        <f>IF(DC48/DD48&gt;1,0,IF(DC48/DD48&lt;$DD$8/100,0,IF(DC48/DD48&gt;$DC$8/100,$DA$8,$DA$8*(DC48/DD48-$DD$8/100)/(($DC$8-$DD$8)/100))))</f>
        <v>4</v>
      </c>
      <c r="DB48" s="14">
        <f>DC48/DD48</f>
        <v>1</v>
      </c>
      <c r="DC48" s="37">
        <v>52910.3</v>
      </c>
      <c r="DD48" s="37">
        <v>52910.3</v>
      </c>
      <c r="DE48" s="37">
        <f>IF(DF48&gt;0.01,0,3)</f>
        <v>3</v>
      </c>
      <c r="DF48" s="14">
        <f>IF(DH48=0,0,DG48/DH48)</f>
        <v>0</v>
      </c>
      <c r="DG48" s="37">
        <v>0</v>
      </c>
      <c r="DH48" s="37">
        <v>52910.3</v>
      </c>
      <c r="DI48" s="37">
        <f>IF(DJ48&gt;0,0,3)</f>
        <v>3</v>
      </c>
      <c r="DJ48" s="37"/>
      <c r="DK48" s="37"/>
      <c r="DL48" s="37">
        <f>IF(DM48&lt;0.9,0,5*DM48)</f>
        <v>5</v>
      </c>
      <c r="DM48" s="16">
        <f>DN48/DO48</f>
        <v>1</v>
      </c>
      <c r="DN48" s="34">
        <v>16</v>
      </c>
      <c r="DO48" s="34">
        <v>16</v>
      </c>
      <c r="DP48" s="37">
        <f>IF(DR48/DS48&lt;$DS$8/100,0,IF(DR48/DS48&gt;$DR$8/100,$DP$8,$DP$8*(DR48/DS48-$DS$8/100)/(($DR$8-$DS$8)/100)))</f>
        <v>4</v>
      </c>
      <c r="DQ48" s="14">
        <f>DR48/DS48</f>
        <v>1</v>
      </c>
      <c r="DR48" s="34">
        <v>47</v>
      </c>
      <c r="DS48" s="34">
        <v>47</v>
      </c>
      <c r="DT48" s="22">
        <f>D48+H48+L48+P48+T48+AB48+AF48+AJ48+AN48+AR48+AV48+AZ48+BC48+BG48+BJ48+BP48+BV48+BZ48+CE48+CI48+CK48+CN48+CP48+CR48+CU48+CX48+DA48+DE48+DI48+DL48+DP48</f>
        <v>69.76116320732396</v>
      </c>
      <c r="DU48" s="57">
        <f>IF(DT48&gt;70,IF(DT48&gt;85,1,2),3)</f>
        <v>3</v>
      </c>
      <c r="DV48" s="57">
        <f t="shared" si="0"/>
        <v>39</v>
      </c>
    </row>
    <row r="49" spans="1:126" ht="45" x14ac:dyDescent="0.25">
      <c r="A49" s="13">
        <v>25</v>
      </c>
      <c r="B49" s="10" t="s">
        <v>148</v>
      </c>
      <c r="C49" s="10" t="s">
        <v>173</v>
      </c>
      <c r="D49" s="37">
        <f>IF(E49&gt;1,0,IF(F49/G49&lt;$G$8/100,0,IF(F49/G49&gt;$F$8/100,3,$D$8*(F49/G49-$G$8/100)/(($F$8-$G$8)/100))))</f>
        <v>1.7827978187117079</v>
      </c>
      <c r="E49" s="19">
        <f>IF(G49=0,0,F49/G49)</f>
        <v>0.94754127516564557</v>
      </c>
      <c r="F49" s="37">
        <v>23190197.390000001</v>
      </c>
      <c r="G49" s="37">
        <v>24474076.219999999</v>
      </c>
      <c r="H49" s="37">
        <f>IF(J49/K49&lt;$K$8/100,0,IF(J49/K49&gt;$J$8/100,3,$H$8*(J49/K49-$K$8/100)/(($J$8-$K$8)/100)))</f>
        <v>0</v>
      </c>
      <c r="I49" s="14">
        <f>IF(K49=0,0,J49/K49)</f>
        <v>0.75766635221122058</v>
      </c>
      <c r="J49" s="37">
        <v>20048403.199999999</v>
      </c>
      <c r="K49" s="37">
        <v>26460727.920000002</v>
      </c>
      <c r="L49" s="37">
        <f>IF(N49/O49&lt;$O$8/100,0,IF(N49/O49&gt;$N$8/100,3,$L$8*(N49/O49-$O$8/100)/(($N$8-$O$8)/100)))</f>
        <v>2.8631133720628035</v>
      </c>
      <c r="M49" s="14">
        <f>IF(O49=0,0,N49/O49)</f>
        <v>0.94087422480418692</v>
      </c>
      <c r="N49" s="31">
        <f>F49</f>
        <v>23190197.390000001</v>
      </c>
      <c r="O49" s="37">
        <v>24647499.93</v>
      </c>
      <c r="P49" s="37">
        <f>IF(R49/S49&lt;$S$8/100,0,IF(R49/S49&gt;$R$8/100,3,$P$8*(R49/S49-$S$8/100)/(($R$8-$S$8)/100)))</f>
        <v>0.11499528316830876</v>
      </c>
      <c r="Q49" s="14">
        <f>IF(S49=0,0,R49/S49)</f>
        <v>0.75766635221122058</v>
      </c>
      <c r="R49" s="37">
        <f>J49</f>
        <v>20048403.199999999</v>
      </c>
      <c r="S49" s="31">
        <f>K49</f>
        <v>26460727.920000002</v>
      </c>
      <c r="T49" s="37">
        <f>IF(V49=0,3,IF(U49&lt;0.01,3,IF(U49&gt;0.05,0,U49/(0.05-0.01)*3)))</f>
        <v>3</v>
      </c>
      <c r="U49" s="14">
        <f>IF(AA49=0,0,(V49-W49-X49-Y49-Z49)/AA49)</f>
        <v>-6.7360667498392798E-2</v>
      </c>
      <c r="V49" s="24" t="s">
        <v>222</v>
      </c>
      <c r="W49" s="37">
        <v>0</v>
      </c>
      <c r="X49" s="37">
        <v>4411200.88</v>
      </c>
      <c r="Y49" s="37">
        <v>4411200.88</v>
      </c>
      <c r="Z49" s="37">
        <v>0</v>
      </c>
      <c r="AA49" s="37">
        <v>130972600</v>
      </c>
      <c r="AB49" s="37">
        <f>IF(AE49=0,3,IF(AD49/AE49&lt;$AE$8/100,3,IF(AD49/AE49&gt;$AD$8/100,0,3)))</f>
        <v>0</v>
      </c>
      <c r="AC49" s="19">
        <f>IF(AE49=0,0,AD49/AE49)</f>
        <v>0.52687468746935973</v>
      </c>
      <c r="AD49" s="37">
        <v>2579325.5699999998</v>
      </c>
      <c r="AE49" s="37">
        <v>4895520</v>
      </c>
      <c r="AF49" s="37">
        <f>IF(AG49&gt;3,IF(AG49&lt;8,1,0),0)</f>
        <v>1</v>
      </c>
      <c r="AG49" s="15">
        <f>AH49+4-AI49</f>
        <v>6</v>
      </c>
      <c r="AH49" s="15">
        <v>10</v>
      </c>
      <c r="AI49" s="15">
        <v>8</v>
      </c>
      <c r="AJ49" s="37"/>
      <c r="AK49" s="15"/>
      <c r="AL49" s="37"/>
      <c r="AM49" s="37"/>
      <c r="AN49" s="37"/>
      <c r="AO49" s="37"/>
      <c r="AP49" s="37"/>
      <c r="AQ49" s="37"/>
      <c r="AR49" s="37">
        <f>IF(AS49&lt;0.3,0,IF(AS49&gt;0.7,2,2*AS49/0.7))</f>
        <v>0</v>
      </c>
      <c r="AS49" s="14">
        <f>AT49/(AT49+AU49)</f>
        <v>0.15042667739956481</v>
      </c>
      <c r="AT49" s="31">
        <f>F49</f>
        <v>23190197.390000001</v>
      </c>
      <c r="AU49" s="37">
        <f>AA49</f>
        <v>130972600</v>
      </c>
      <c r="AV49" s="37">
        <f>IF(AW49/1&lt;$AY$8/100,0,IF(AW49/1&gt;$AX$8/100,$AV$8,($AX$8-$AY$8)*AW49))</f>
        <v>2</v>
      </c>
      <c r="AW49" s="14">
        <f>AX49/AY49-1</f>
        <v>0.46723259735733658</v>
      </c>
      <c r="AX49" s="31">
        <f>AT49</f>
        <v>23190197.390000001</v>
      </c>
      <c r="AY49" s="37">
        <v>15805399.52</v>
      </c>
      <c r="AZ49" s="37">
        <v>2</v>
      </c>
      <c r="BA49" s="37">
        <f>AX49</f>
        <v>23190197.390000001</v>
      </c>
      <c r="BB49" s="37">
        <v>0</v>
      </c>
      <c r="BC49" s="37">
        <f>IF(BD49&lt;$BE$8/100,1,0)</f>
        <v>1</v>
      </c>
      <c r="BD49" s="14">
        <f>IF(BF49=0,0,BE49/BF49)</f>
        <v>0</v>
      </c>
      <c r="BE49" s="37">
        <v>0</v>
      </c>
      <c r="BF49" s="37">
        <v>4767523.4000000004</v>
      </c>
      <c r="BG49" s="37">
        <f>IF(BH49=0,1,IF(BH49/BI49&lt;0.01,1,0))</f>
        <v>1</v>
      </c>
      <c r="BH49" s="37">
        <v>0</v>
      </c>
      <c r="BI49" s="37">
        <v>430807154.89999998</v>
      </c>
      <c r="BJ49" s="37">
        <f>IF(BK49&lt;0.001,$BJ$8,0)</f>
        <v>4</v>
      </c>
      <c r="BK49" s="14">
        <f>BL49/(BM49+BN49+BO49)</f>
        <v>0</v>
      </c>
      <c r="BL49" s="37">
        <v>0</v>
      </c>
      <c r="BM49" s="37">
        <v>84164278.079999998</v>
      </c>
      <c r="BN49" s="37">
        <v>294660</v>
      </c>
      <c r="BO49" s="37">
        <v>8019250.5</v>
      </c>
      <c r="BP49" s="37">
        <f>IF(BQ49&lt;0.95,0,IF(BQ49&lt;1.05,2,0))</f>
        <v>2</v>
      </c>
      <c r="BQ49" s="14">
        <f>(BR49/BS49/BT49)/BU49</f>
        <v>0.96159707340086442</v>
      </c>
      <c r="BR49" s="37">
        <v>47642300</v>
      </c>
      <c r="BS49" s="37">
        <v>76.599999999999994</v>
      </c>
      <c r="BT49" s="37">
        <v>12</v>
      </c>
      <c r="BU49" s="30">
        <v>53900.1</v>
      </c>
      <c r="BV49" s="37">
        <f>IF(BW49&lt;0.7,0,IF(BW49&lt;0.8,2,0))</f>
        <v>2</v>
      </c>
      <c r="BW49" s="14">
        <f>BX49/BY49</f>
        <v>0.75157674200011482</v>
      </c>
      <c r="BX49" s="37">
        <v>115865173</v>
      </c>
      <c r="BY49" s="31">
        <f>AT49+AU49</f>
        <v>154162797.38999999</v>
      </c>
      <c r="BZ49" s="37">
        <f>IF((CB49+CC49)/CD49&lt;0.6,0,2)</f>
        <v>2</v>
      </c>
      <c r="CA49" s="17">
        <f>(CB49+CC49)/CD49</f>
        <v>1</v>
      </c>
      <c r="CB49" s="37">
        <v>3</v>
      </c>
      <c r="CC49" s="37">
        <v>2</v>
      </c>
      <c r="CD49" s="37">
        <v>5</v>
      </c>
      <c r="CE49" s="37">
        <f>IF(CG49/CH49&lt;$CG$8/100,0,IF(CG49/CH49&gt;$CH$8/100,3,$CE$8*(CG49/CH49-$CE$8/100)/(($CG$8-$CH$8)/100)))</f>
        <v>3</v>
      </c>
      <c r="CF49" s="14">
        <f>CG49/CH49</f>
        <v>1</v>
      </c>
      <c r="CG49" s="37">
        <v>2</v>
      </c>
      <c r="CH49" s="37">
        <v>2</v>
      </c>
      <c r="CI49" s="37">
        <f>IF(CJ49&gt;0,0,5)</f>
        <v>5</v>
      </c>
      <c r="CJ49" s="37"/>
      <c r="CK49" s="37">
        <f>IF(CL49/CM49&lt;$CL$8/100,0,IF(CL49/CM49&gt;$CM$8/100,$CK$8,$CK$8*(CL49/CM49-$CK$8/100)/(($CL$8-$CM$8)/100)))</f>
        <v>2</v>
      </c>
      <c r="CL49" s="18">
        <v>37</v>
      </c>
      <c r="CM49" s="18">
        <v>37</v>
      </c>
      <c r="CN49" s="37">
        <f>IF(CO49&gt;0,0,3)</f>
        <v>3</v>
      </c>
      <c r="CO49" s="37"/>
      <c r="CP49" s="37">
        <f>IF(CQ49&gt;0,0,3)</f>
        <v>3</v>
      </c>
      <c r="CQ49" s="37"/>
      <c r="CR49" s="37">
        <f>IF(CT49/CS49&lt;0.95,0,5*(CS49/CT49))</f>
        <v>5</v>
      </c>
      <c r="CS49" s="37">
        <v>4</v>
      </c>
      <c r="CT49" s="37">
        <v>4</v>
      </c>
      <c r="CU49" s="37">
        <f>IF(CW49/CV49&lt;0.95,0,5*(CV49/CW49))</f>
        <v>5</v>
      </c>
      <c r="CV49" s="37">
        <v>6</v>
      </c>
      <c r="CW49" s="37">
        <v>6</v>
      </c>
      <c r="CX49" s="37">
        <f>IF(CY49&gt;0,0,4)</f>
        <v>4</v>
      </c>
      <c r="CY49" s="37">
        <v>0</v>
      </c>
      <c r="CZ49" s="37">
        <v>102</v>
      </c>
      <c r="DA49" s="37">
        <f>IF(DC49/DD49&gt;1,0,IF(DC49/DD49&lt;$DD$8/100,0,IF(DC49/DD49&gt;$DC$8/100,$DA$8,$DA$8*(DC49/DD49-$DD$8/100)/(($DC$8-$DD$8)/100))))</f>
        <v>0</v>
      </c>
      <c r="DB49" s="14">
        <f>DC49/DD49</f>
        <v>1.0228956285513151</v>
      </c>
      <c r="DC49" s="37">
        <v>133971.29999999999</v>
      </c>
      <c r="DD49" s="37">
        <v>130972.6</v>
      </c>
      <c r="DE49" s="37">
        <f>IF(DF49&gt;0.01,0,3)</f>
        <v>3</v>
      </c>
      <c r="DF49" s="14">
        <f>IF(DH49=0,0,DG49/DH49)</f>
        <v>0</v>
      </c>
      <c r="DG49" s="37">
        <v>0</v>
      </c>
      <c r="DH49" s="37">
        <v>130972.6</v>
      </c>
      <c r="DI49" s="37">
        <f>IF(DJ49&gt;0,0,3)</f>
        <v>3</v>
      </c>
      <c r="DJ49" s="37"/>
      <c r="DK49" s="37"/>
      <c r="DL49" s="37">
        <f>IF(DM49&lt;0.9,0,5*DM49)</f>
        <v>5</v>
      </c>
      <c r="DM49" s="16">
        <f>DN49/DO49</f>
        <v>1</v>
      </c>
      <c r="DN49" s="34">
        <v>22</v>
      </c>
      <c r="DO49" s="34">
        <v>22</v>
      </c>
      <c r="DP49" s="37">
        <f>IF(DR49/DS49&lt;$DS$8/100,0,IF(DR49/DS49&gt;$DR$8/100,$DP$8,$DP$8*(DR49/DS49-$DS$8/100)/(($DR$8-$DS$8)/100)))</f>
        <v>4</v>
      </c>
      <c r="DQ49" s="14">
        <f>DR49/DS49</f>
        <v>1</v>
      </c>
      <c r="DR49" s="34">
        <v>139</v>
      </c>
      <c r="DS49" s="34">
        <v>139</v>
      </c>
      <c r="DT49" s="22">
        <f>D49+H49+L49+P49+T49+AB49+AF49+AJ49+AN49+AR49+AV49+AZ49+BC49+BG49+BJ49+BP49+BV49+BZ49+CE49+CI49+CK49+CN49+CP49+CR49+CU49+CX49+DA49+DE49+DI49+DL49+DP49</f>
        <v>69.760906473942825</v>
      </c>
      <c r="DU49" s="57">
        <f>IF(DT49&gt;70,IF(DT49&gt;85,1,2),3)</f>
        <v>3</v>
      </c>
      <c r="DV49" s="57">
        <f t="shared" si="0"/>
        <v>40</v>
      </c>
    </row>
    <row r="50" spans="1:126" ht="60" x14ac:dyDescent="0.25">
      <c r="A50" s="13">
        <v>54</v>
      </c>
      <c r="B50" s="10" t="s">
        <v>151</v>
      </c>
      <c r="C50" s="10" t="s">
        <v>202</v>
      </c>
      <c r="D50" s="37">
        <f>IF(E50&gt;1,0,IF(F50/G50&lt;$G$8/100,0,IF(F50/G50&gt;$F$8/100,3,$D$8*(F50/G50-$G$8/100)/(($F$8-$G$8)/100))))</f>
        <v>0</v>
      </c>
      <c r="E50" s="19">
        <f>IF(G50=0,0,F50/G50)</f>
        <v>0.84087115221982733</v>
      </c>
      <c r="F50" s="37">
        <v>667296.04</v>
      </c>
      <c r="G50" s="37">
        <v>793577.04</v>
      </c>
      <c r="H50" s="37">
        <f>IF(J50/K50&lt;$K$8/100,0,IF(J50/K50&gt;$J$8/100,3,$H$8*(J50/K50-$K$8/100)/(($J$8-$K$8)/100)))</f>
        <v>2.0378907072237622</v>
      </c>
      <c r="I50" s="14">
        <f>IF(K50=0,0,J50/K50)</f>
        <v>0.95434375219263368</v>
      </c>
      <c r="J50" s="37">
        <v>679670.04</v>
      </c>
      <c r="K50" s="37">
        <v>712185.77</v>
      </c>
      <c r="L50" s="37">
        <f>IF(N50/O50&lt;$O$8/100,0,IF(N50/O50&gt;$N$8/100,3,$L$8*(N50/O50-$O$8/100)/(($N$8-$O$8)/100)))</f>
        <v>1.36306728329741</v>
      </c>
      <c r="M50" s="14">
        <f>IF(O50=0,0,N50/O50)</f>
        <v>0.84087115221982733</v>
      </c>
      <c r="N50" s="31">
        <f>F50</f>
        <v>667296.04</v>
      </c>
      <c r="O50" s="37">
        <v>793577.04</v>
      </c>
      <c r="P50" s="37">
        <f>IF(R50/S50&lt;$S$8/100,0,IF(R50/S50&gt;$R$8/100,3,$P$8*(R50/S50-$S$8/100)/(($R$8-$S$8)/100)))</f>
        <v>3</v>
      </c>
      <c r="Q50" s="14">
        <f>IF(S50=0,0,R50/S50)</f>
        <v>0.95434375219263368</v>
      </c>
      <c r="R50" s="37">
        <f>J50</f>
        <v>679670.04</v>
      </c>
      <c r="S50" s="31">
        <f>K50</f>
        <v>712185.77</v>
      </c>
      <c r="T50" s="37">
        <f>IF(V50=0,3,IF(U50&lt;0.01,3,IF(U50&gt;0.05,0,U50/(0.05-0.01)*3)))</f>
        <v>3</v>
      </c>
      <c r="U50" s="14">
        <f>IF(AA50=0,0,(V50-W50-X50-Y50-Z50)/AA50)</f>
        <v>-0.18718233924787109</v>
      </c>
      <c r="V50" s="37">
        <v>0</v>
      </c>
      <c r="W50" s="37">
        <v>0</v>
      </c>
      <c r="X50" s="37">
        <v>8081785.9000000004</v>
      </c>
      <c r="Y50" s="37">
        <v>4478186.5</v>
      </c>
      <c r="Z50" s="37">
        <v>0</v>
      </c>
      <c r="AA50" s="37">
        <v>67100200</v>
      </c>
      <c r="AB50" s="37">
        <f>IF(AE50=0,3,IF(AD50/AE50&lt;$AE$8/100,3,IF(AD50/AE50&gt;$AD$8/100,0,3)))</f>
        <v>0</v>
      </c>
      <c r="AC50" s="19">
        <f>IF(AE50=0,0,AD50/AE50)</f>
        <v>1.5032816336747665E-2</v>
      </c>
      <c r="AD50" s="37">
        <v>63860</v>
      </c>
      <c r="AE50" s="37">
        <v>4248039.66</v>
      </c>
      <c r="AF50" s="37">
        <f>IF(AG50&gt;3,IF(AG50&lt;8,1,0),0)</f>
        <v>0</v>
      </c>
      <c r="AG50" s="15">
        <f>AH50+4-AI50</f>
        <v>-4</v>
      </c>
      <c r="AH50" s="15">
        <v>4</v>
      </c>
      <c r="AI50" s="15">
        <v>12</v>
      </c>
      <c r="AJ50" s="37"/>
      <c r="AK50" s="15"/>
      <c r="AL50" s="37"/>
      <c r="AM50" s="37"/>
      <c r="AN50" s="37"/>
      <c r="AO50" s="37"/>
      <c r="AP50" s="37">
        <v>0</v>
      </c>
      <c r="AQ50" s="37">
        <v>0</v>
      </c>
      <c r="AR50" s="37">
        <f>IF(AS50&lt;0.3,0,IF(AS50&gt;0.7,2,2*AS50/0.7))</f>
        <v>0</v>
      </c>
      <c r="AS50" s="14">
        <f>AT50/(AT50+AU50)</f>
        <v>9.8468451542923496E-3</v>
      </c>
      <c r="AT50" s="31">
        <f>F50</f>
        <v>667296.04</v>
      </c>
      <c r="AU50" s="37">
        <f>AA50</f>
        <v>67100200</v>
      </c>
      <c r="AV50" s="37">
        <f>IF(AW50/1&lt;$AY$8/100,0,IF(AW50/1&gt;$AX$8/100,$AV$8,($AX$8-$AY$8)*AW50))</f>
        <v>0</v>
      </c>
      <c r="AW50" s="14">
        <f>AX50/AY50-1</f>
        <v>-1.308159019603361E-2</v>
      </c>
      <c r="AX50" s="31">
        <f>AT50</f>
        <v>667296.04</v>
      </c>
      <c r="AY50" s="37">
        <v>676141.04</v>
      </c>
      <c r="AZ50" s="37">
        <v>2</v>
      </c>
      <c r="BA50" s="37">
        <f>AX50</f>
        <v>667296.04</v>
      </c>
      <c r="BB50" s="37">
        <v>0</v>
      </c>
      <c r="BC50" s="37">
        <f>IF(BD50&lt;$BE$8/100,1,0)</f>
        <v>1</v>
      </c>
      <c r="BD50" s="14">
        <f>IF(BF50=0,0,BE50/BF50)</f>
        <v>0</v>
      </c>
      <c r="BE50" s="37">
        <v>0</v>
      </c>
      <c r="BF50" s="37">
        <v>66460.33</v>
      </c>
      <c r="BG50" s="37">
        <f>IF(BH50=0,1,IF(BH50/BI50&lt;0.01,1,0))</f>
        <v>1</v>
      </c>
      <c r="BH50" s="37">
        <v>0</v>
      </c>
      <c r="BI50" s="37">
        <v>216040731.12</v>
      </c>
      <c r="BJ50" s="37">
        <f>IF(BK50&lt;0.001,$BJ$8,0)</f>
        <v>4</v>
      </c>
      <c r="BK50" s="14">
        <f>BL50/(BM50+BN50+BO50)</f>
        <v>0</v>
      </c>
      <c r="BL50" s="37">
        <v>0</v>
      </c>
      <c r="BM50" s="37">
        <v>8725651.7400000002</v>
      </c>
      <c r="BN50" s="37">
        <v>0</v>
      </c>
      <c r="BO50" s="37">
        <v>4469501.07</v>
      </c>
      <c r="BP50" s="37">
        <f>IF(BQ50&lt;0.95,0,IF(BQ50&lt;1.05,2,0))</f>
        <v>2</v>
      </c>
      <c r="BQ50" s="14">
        <f>(BR50/BS50/BT50)/BU50</f>
        <v>0.98325721184205894</v>
      </c>
      <c r="BR50" s="37">
        <v>24932300</v>
      </c>
      <c r="BS50" s="37">
        <v>39.799999999999997</v>
      </c>
      <c r="BT50" s="37">
        <v>12</v>
      </c>
      <c r="BU50" s="37">
        <v>53092.22</v>
      </c>
      <c r="BV50" s="37">
        <f>IF(BW50&lt;0.7,0,IF(BW50&lt;0.8,2,0))</f>
        <v>2</v>
      </c>
      <c r="BW50" s="14">
        <f>BX50/BY50</f>
        <v>0.77201022698432864</v>
      </c>
      <c r="BX50" s="37">
        <v>52317200</v>
      </c>
      <c r="BY50" s="31">
        <f>AT50+AU50</f>
        <v>67767496.040000007</v>
      </c>
      <c r="BZ50" s="37">
        <f>IF((CB50+CC50)/CD50&lt;0.6,0,2)</f>
        <v>2</v>
      </c>
      <c r="CA50" s="17">
        <f>(CB50+CC50)/CD50</f>
        <v>2</v>
      </c>
      <c r="CB50" s="37">
        <v>2</v>
      </c>
      <c r="CC50" s="37">
        <v>2</v>
      </c>
      <c r="CD50" s="37">
        <v>2</v>
      </c>
      <c r="CE50" s="37">
        <f>IF(CG50/CH50&lt;$CG$8/100,0,IF(CG50/CH50&gt;$CH$8/100,3,$CE$8*(CG50/CH50-$CE$8/100)/(($CG$8-$CH$8)/100)))</f>
        <v>3</v>
      </c>
      <c r="CF50" s="14">
        <f>CG50/CH50</f>
        <v>1</v>
      </c>
      <c r="CG50" s="37">
        <v>8</v>
      </c>
      <c r="CH50" s="37">
        <v>8</v>
      </c>
      <c r="CI50" s="37">
        <f>IF(CJ50&gt;0,0,5)</f>
        <v>5</v>
      </c>
      <c r="CJ50" s="37">
        <v>0</v>
      </c>
      <c r="CK50" s="37">
        <f>IF(CL50/CM50&lt;$CL$8/100,0,IF(CL50/CM50&gt;$CM$8/100,$CK$8,$CK$8*(CL50/CM50-$CK$8/100)/(($CL$8-$CM$8)/100)))</f>
        <v>2</v>
      </c>
      <c r="CL50" s="37">
        <v>35</v>
      </c>
      <c r="CM50" s="37">
        <v>35</v>
      </c>
      <c r="CN50" s="37">
        <f>IF(CO50&gt;0,0,3)</f>
        <v>3</v>
      </c>
      <c r="CO50" s="37">
        <v>0</v>
      </c>
      <c r="CP50" s="37">
        <f>IF(CQ50&gt;0,0,3)</f>
        <v>0</v>
      </c>
      <c r="CQ50" s="37">
        <v>1</v>
      </c>
      <c r="CR50" s="37">
        <f>IF(CT50/CS50&lt;0.95,0,5*(CS50/CT50))</f>
        <v>5</v>
      </c>
      <c r="CS50" s="37">
        <v>4</v>
      </c>
      <c r="CT50" s="37">
        <v>4</v>
      </c>
      <c r="CU50" s="37">
        <f>IF(CW50/CV50&lt;0.95,0,5*(CV50/CW50))</f>
        <v>5</v>
      </c>
      <c r="CV50" s="37">
        <v>6</v>
      </c>
      <c r="CW50" s="37">
        <v>6</v>
      </c>
      <c r="CX50" s="37">
        <f>IF(CY50&gt;0,0,4)</f>
        <v>4</v>
      </c>
      <c r="CY50" s="37">
        <v>0</v>
      </c>
      <c r="CZ50" s="37">
        <v>17.22</v>
      </c>
      <c r="DA50" s="37">
        <f>IF(DC50/DD50&gt;1,0,IF(DC50/DD50&lt;$DD$8/100,0,IF(DC50/DD50&gt;$DC$8/100,$DA$8,$DA$8*(DC50/DD50-$DD$8/100)/(($DC$8-$DD$8)/100))))</f>
        <v>4</v>
      </c>
      <c r="DB50" s="14">
        <f>DC50/DD50</f>
        <v>0.99869514493647127</v>
      </c>
      <c r="DC50" s="38">
        <v>73705</v>
      </c>
      <c r="DD50" s="38">
        <v>73801.3</v>
      </c>
      <c r="DE50" s="37">
        <f>IF(DF50&gt;0.01,0,3)</f>
        <v>3</v>
      </c>
      <c r="DF50" s="14">
        <f>IF(DH50=0,0,DG50/DH50)</f>
        <v>0</v>
      </c>
      <c r="DG50" s="38">
        <v>0</v>
      </c>
      <c r="DH50" s="38">
        <v>73801.3</v>
      </c>
      <c r="DI50" s="37">
        <f>IF(DJ50&gt;0,0,3)</f>
        <v>3</v>
      </c>
      <c r="DJ50" s="37">
        <v>0</v>
      </c>
      <c r="DK50" s="37">
        <v>0</v>
      </c>
      <c r="DL50" s="37">
        <f>IF(DM50&lt;0.9,0,5*DM50)</f>
        <v>5</v>
      </c>
      <c r="DM50" s="16">
        <f>DN50/DO50</f>
        <v>1</v>
      </c>
      <c r="DN50" s="59">
        <v>34</v>
      </c>
      <c r="DO50" s="59">
        <v>34</v>
      </c>
      <c r="DP50" s="37">
        <f>IF(DR50/DS50&lt;$DS$8/100,0,IF(DR50/DS50&gt;$DR$8/100,$DP$8,$DP$8*(DR50/DS50-$DS$8/100)/(($DR$8-$DS$8)/100)))</f>
        <v>4</v>
      </c>
      <c r="DQ50" s="14">
        <f>DR50/DS50</f>
        <v>1</v>
      </c>
      <c r="DR50" s="59">
        <v>91</v>
      </c>
      <c r="DS50" s="59">
        <v>91</v>
      </c>
      <c r="DT50" s="22">
        <f>D50+H50+L50+P50+T50+AB50+AF50+AJ50+AN50+AR50+AV50+AZ50+BC50+BG50+BJ50+BP50+BV50+BZ50+CE50+CI50+CK50+CN50+CP50+CR50+CU50+CX50+DA50+DE50+DI50+DL50+DP50</f>
        <v>69.400957990521164</v>
      </c>
      <c r="DU50" s="57">
        <f>IF(DT50&gt;70,IF(DT50&gt;85,1,2),3)</f>
        <v>3</v>
      </c>
      <c r="DV50" s="57">
        <f t="shared" si="0"/>
        <v>41</v>
      </c>
    </row>
    <row r="51" spans="1:126" ht="75" x14ac:dyDescent="0.25">
      <c r="A51" s="13">
        <v>28</v>
      </c>
      <c r="B51" s="10" t="s">
        <v>151</v>
      </c>
      <c r="C51" s="10" t="s">
        <v>176</v>
      </c>
      <c r="D51" s="37"/>
      <c r="E51" s="19">
        <f>IF(G51=0,0,F51/G51)</f>
        <v>0</v>
      </c>
      <c r="F51" s="37">
        <v>0</v>
      </c>
      <c r="G51" s="37">
        <v>0</v>
      </c>
      <c r="H51" s="37"/>
      <c r="I51" s="14">
        <f>IF(K51=0,0,J51/K51)</f>
        <v>0</v>
      </c>
      <c r="J51" s="37">
        <v>0</v>
      </c>
      <c r="K51" s="37">
        <v>0</v>
      </c>
      <c r="L51" s="37"/>
      <c r="M51" s="14">
        <f>IF(O51=0,0,N51/O51)</f>
        <v>0</v>
      </c>
      <c r="N51" s="31">
        <f>F51</f>
        <v>0</v>
      </c>
      <c r="O51" s="37">
        <v>0</v>
      </c>
      <c r="P51" s="37"/>
      <c r="Q51" s="14">
        <f>IF(S51=0,0,R51/S51)</f>
        <v>0</v>
      </c>
      <c r="R51" s="37">
        <f>J51</f>
        <v>0</v>
      </c>
      <c r="S51" s="31">
        <f>K51</f>
        <v>0</v>
      </c>
      <c r="T51" s="37">
        <f>IF(V51=0,3,IF(U51&lt;0.01,3,IF(U51&gt;0.05,0,U51/(0.05-0.01)*3)))</f>
        <v>3</v>
      </c>
      <c r="U51" s="14">
        <f>IF(AA51=0,0,(V51-W51-X51-Y51-Z51)/AA51)</f>
        <v>-6.9010052367524805E-2</v>
      </c>
      <c r="V51" s="24" t="s">
        <v>222</v>
      </c>
      <c r="W51" s="37">
        <v>0</v>
      </c>
      <c r="X51" s="37">
        <v>1507566</v>
      </c>
      <c r="Y51" s="37">
        <v>1507566</v>
      </c>
      <c r="Z51" s="37">
        <v>0</v>
      </c>
      <c r="AA51" s="37">
        <v>43691200</v>
      </c>
      <c r="AB51" s="37">
        <f>IF(AE51=0,3,IF(AD51/AE51&lt;$AE$8/100,3,IF(AD51/AE51&gt;$AD$8/100,0,3)))</f>
        <v>3</v>
      </c>
      <c r="AC51" s="19">
        <f>IF(AE51=0,0,AD51/AE51)</f>
        <v>0</v>
      </c>
      <c r="AD51" s="37">
        <v>0</v>
      </c>
      <c r="AE51" s="37">
        <v>0</v>
      </c>
      <c r="AF51" s="37">
        <f>IF(AG51&gt;3,IF(AG51&lt;8,1,0),0)</f>
        <v>0</v>
      </c>
      <c r="AG51" s="15">
        <f>AH51+4-AI51</f>
        <v>1</v>
      </c>
      <c r="AH51" s="15">
        <v>5</v>
      </c>
      <c r="AI51" s="15">
        <v>8</v>
      </c>
      <c r="AJ51" s="37"/>
      <c r="AK51" s="15"/>
      <c r="AL51" s="37"/>
      <c r="AM51" s="37"/>
      <c r="AN51" s="37"/>
      <c r="AO51" s="37"/>
      <c r="AP51" s="37"/>
      <c r="AQ51" s="37"/>
      <c r="AR51" s="37">
        <f>IF(AS51&lt;0.3,0,IF(AS51&gt;0.7,2,2*AS51/0.7))</f>
        <v>0</v>
      </c>
      <c r="AS51" s="14">
        <f>AT51/(AT51+AU51)</f>
        <v>0</v>
      </c>
      <c r="AT51" s="31">
        <f>F51</f>
        <v>0</v>
      </c>
      <c r="AU51" s="37">
        <f>AA51</f>
        <v>43691200</v>
      </c>
      <c r="AV51" s="37">
        <f>IF(AW51/1&lt;$AY$8/100,0,IF(AW51/1&gt;$AX$8/100,$AV$8,($AX$8-$AY$8)*AW51))</f>
        <v>0</v>
      </c>
      <c r="AW51" s="14">
        <v>0</v>
      </c>
      <c r="AX51" s="31">
        <f>AT51</f>
        <v>0</v>
      </c>
      <c r="AY51" s="37">
        <v>0</v>
      </c>
      <c r="AZ51" s="37">
        <v>2</v>
      </c>
      <c r="BA51" s="37">
        <f>AX51</f>
        <v>0</v>
      </c>
      <c r="BB51" s="37">
        <v>0</v>
      </c>
      <c r="BC51" s="37">
        <f>IF(BD51&lt;$BE$8/100,1,0)</f>
        <v>1</v>
      </c>
      <c r="BD51" s="14">
        <f>IF(BF51=0,0,BE51/BF51)</f>
        <v>0</v>
      </c>
      <c r="BE51" s="37">
        <v>0</v>
      </c>
      <c r="BF51" s="37">
        <v>0</v>
      </c>
      <c r="BG51" s="37">
        <f>IF(BH51=0,1,IF(BH51/BI51&lt;0.01,1,0))</f>
        <v>1</v>
      </c>
      <c r="BH51" s="37">
        <v>0</v>
      </c>
      <c r="BI51" s="37">
        <v>0</v>
      </c>
      <c r="BJ51" s="37">
        <f>IF(BK51&lt;0.001,$BJ$8,0)</f>
        <v>4</v>
      </c>
      <c r="BK51" s="14">
        <f>BL51/(BM51+BN51+BO51)</f>
        <v>0</v>
      </c>
      <c r="BL51" s="37">
        <v>0</v>
      </c>
      <c r="BM51" s="37">
        <v>1279951.1000000001</v>
      </c>
      <c r="BN51" s="37"/>
      <c r="BO51" s="37">
        <v>3457724.08</v>
      </c>
      <c r="BP51" s="37">
        <f>IF(BQ51&lt;0.95,0,IF(BQ51&lt;1.05,2,0))</f>
        <v>2</v>
      </c>
      <c r="BQ51" s="14">
        <f>(BR51/BS51/BT51)/BU51</f>
        <v>0.97674645360248902</v>
      </c>
      <c r="BR51" s="37">
        <v>11704500</v>
      </c>
      <c r="BS51" s="37">
        <v>19.3</v>
      </c>
      <c r="BT51" s="37">
        <v>12</v>
      </c>
      <c r="BU51" s="30">
        <v>51740.72</v>
      </c>
      <c r="BV51" s="37">
        <f>IF(BW51&lt;0.7,0,IF(BW51&lt;0.8,2,0))</f>
        <v>2</v>
      </c>
      <c r="BW51" s="14">
        <f>BX51/BY51</f>
        <v>0.79118907239901859</v>
      </c>
      <c r="BX51" s="37">
        <v>34568000</v>
      </c>
      <c r="BY51" s="31">
        <f>AT51+AU51</f>
        <v>43691200</v>
      </c>
      <c r="BZ51" s="37">
        <f>IF((CB51+CC51)/CD51&lt;0.6,0,2)</f>
        <v>2</v>
      </c>
      <c r="CA51" s="17">
        <f>(CB51+CC51)/CD51</f>
        <v>2</v>
      </c>
      <c r="CB51" s="37">
        <v>3</v>
      </c>
      <c r="CC51" s="37">
        <v>3</v>
      </c>
      <c r="CD51" s="37">
        <v>3</v>
      </c>
      <c r="CE51" s="37">
        <f>IF(CG51/CH51&lt;$CG$8/100,0,IF(CG51/CH51&gt;$CH$8/100,3,$CE$8*(CG51/CH51-$CE$8/100)/(($CG$8-$CH$8)/100)))</f>
        <v>3</v>
      </c>
      <c r="CF51" s="14">
        <f>CG51/CH51</f>
        <v>1</v>
      </c>
      <c r="CG51" s="37">
        <v>1</v>
      </c>
      <c r="CH51" s="37">
        <v>1</v>
      </c>
      <c r="CI51" s="37">
        <f>IF(CJ51&gt;0,0,5)</f>
        <v>5</v>
      </c>
      <c r="CJ51" s="37">
        <v>0</v>
      </c>
      <c r="CK51" s="37">
        <f>IF(CL51/CM51&lt;$CL$8/100,0,IF(CL51/CM51&gt;$CM$8/100,$CK$8,$CK$8*(CL51/CM51-$CK$8/100)/(($CL$8-$CM$8)/100)))</f>
        <v>2</v>
      </c>
      <c r="CL51" s="18">
        <v>39</v>
      </c>
      <c r="CM51" s="18">
        <v>39</v>
      </c>
      <c r="CN51" s="37">
        <f>IF(CO51&gt;0,0,3)</f>
        <v>3</v>
      </c>
      <c r="CO51" s="37">
        <v>0</v>
      </c>
      <c r="CP51" s="37">
        <f>IF(CQ51&gt;0,0,3)</f>
        <v>3</v>
      </c>
      <c r="CQ51" s="37">
        <v>0</v>
      </c>
      <c r="CR51" s="37">
        <f>IF(CT51/CS51&lt;0.95,0,5*(CS51/CT51))</f>
        <v>5</v>
      </c>
      <c r="CS51" s="37">
        <v>4</v>
      </c>
      <c r="CT51" s="37">
        <v>4</v>
      </c>
      <c r="CU51" s="37">
        <f>IF(CW51/CV51&lt;0.95,0,5*(CV51/CW51))</f>
        <v>5</v>
      </c>
      <c r="CV51" s="37">
        <v>6</v>
      </c>
      <c r="CW51" s="37">
        <v>6</v>
      </c>
      <c r="CX51" s="37">
        <f>IF(CY51&gt;0,0,4)</f>
        <v>4</v>
      </c>
      <c r="CY51" s="37">
        <v>0</v>
      </c>
      <c r="CZ51" s="37">
        <v>11.18</v>
      </c>
      <c r="DA51" s="37">
        <f>IF(DC51/DD51&gt;1,0,IF(DC51/DD51&lt;$DD$8/100,0,IF(DC51/DD51&gt;$DC$8/100,$DA$8,$DA$8*(DC51/DD51-$DD$8/100)/(($DC$8-$DD$8)/100))))</f>
        <v>4</v>
      </c>
      <c r="DB51" s="14">
        <f>DC51/DD51</f>
        <v>1</v>
      </c>
      <c r="DC51" s="37">
        <v>51714.8</v>
      </c>
      <c r="DD51" s="37">
        <v>51714.8</v>
      </c>
      <c r="DE51" s="37">
        <f>IF(DF51&gt;0.01,0,3)</f>
        <v>3</v>
      </c>
      <c r="DF51" s="14">
        <f>IF(DH51=0,0,DG51/DH51)</f>
        <v>0</v>
      </c>
      <c r="DG51" s="37">
        <v>0</v>
      </c>
      <c r="DH51" s="37">
        <v>51714.8</v>
      </c>
      <c r="DI51" s="37">
        <f>IF(DJ51&gt;0,0,3)</f>
        <v>3</v>
      </c>
      <c r="DJ51" s="37"/>
      <c r="DK51" s="37"/>
      <c r="DL51" s="37">
        <f>IF(DM51&lt;0.9,0,5*DM51)</f>
        <v>5</v>
      </c>
      <c r="DM51" s="16">
        <f>DN51/DO51</f>
        <v>1</v>
      </c>
      <c r="DN51" s="34">
        <v>4</v>
      </c>
      <c r="DO51" s="34">
        <v>4</v>
      </c>
      <c r="DP51" s="37">
        <f>IF(DR51/DS51&lt;$DS$8/100,0,IF(DR51/DS51&gt;$DR$8/100,$DP$8,$DP$8*(DR51/DS51-$DS$8/100)/(($DR$8-$DS$8)/100)))</f>
        <v>4</v>
      </c>
      <c r="DQ51" s="14">
        <f>DR51/DS51</f>
        <v>1</v>
      </c>
      <c r="DR51" s="34">
        <v>51</v>
      </c>
      <c r="DS51" s="34">
        <v>51</v>
      </c>
      <c r="DT51" s="22">
        <f>D51+H51+L51+P51+T51+AB51+AF51+AJ51+AN51+AR51+AV51+AZ51+BC51+BG51+BJ51+BP51+BV51+BZ51+CE51+CI51+CK51+CN51+CP51+CR51+CU51+CX51+DA51+DE51+DI51+DL51+DP51</f>
        <v>69</v>
      </c>
      <c r="DU51" s="57">
        <f>IF(DT51&gt;70,IF(DT51&gt;85,1,2),3)</f>
        <v>3</v>
      </c>
      <c r="DV51" s="57">
        <f t="shared" si="0"/>
        <v>42</v>
      </c>
    </row>
    <row r="52" spans="1:126" ht="75" x14ac:dyDescent="0.25">
      <c r="A52" s="13">
        <v>29</v>
      </c>
      <c r="B52" s="10" t="s">
        <v>151</v>
      </c>
      <c r="C52" s="10" t="s">
        <v>177</v>
      </c>
      <c r="D52" s="37"/>
      <c r="E52" s="19">
        <f>IF(G52=0,0,F52/G52)</f>
        <v>0</v>
      </c>
      <c r="F52" s="37">
        <v>0</v>
      </c>
      <c r="G52" s="37">
        <v>0</v>
      </c>
      <c r="H52" s="37"/>
      <c r="I52" s="14">
        <f>IF(K52=0,0,J52/K52)</f>
        <v>0</v>
      </c>
      <c r="J52" s="37">
        <v>0</v>
      </c>
      <c r="K52" s="37">
        <v>0</v>
      </c>
      <c r="L52" s="37"/>
      <c r="M52" s="14">
        <f>IF(O52=0,0,N52/O52)</f>
        <v>0</v>
      </c>
      <c r="N52" s="31">
        <f>F52</f>
        <v>0</v>
      </c>
      <c r="O52" s="37">
        <v>0</v>
      </c>
      <c r="P52" s="37"/>
      <c r="Q52" s="14">
        <f>IF(S52=0,0,R52/S52)</f>
        <v>0</v>
      </c>
      <c r="R52" s="37">
        <f>J52</f>
        <v>0</v>
      </c>
      <c r="S52" s="31">
        <f>K52</f>
        <v>0</v>
      </c>
      <c r="T52" s="37">
        <f>IF(V52=0,3,IF(U52&lt;0.01,3,IF(U52&gt;0.05,0,U52/(0.05-0.01)*3)))</f>
        <v>3</v>
      </c>
      <c r="U52" s="14">
        <f>IF(AA52=0,0,(V52-W52-X52-Y52-Z52)/AA52)</f>
        <v>-0.12975007532071817</v>
      </c>
      <c r="V52" s="24" t="s">
        <v>222</v>
      </c>
      <c r="W52" s="37">
        <v>0</v>
      </c>
      <c r="X52" s="37">
        <v>2503184.2599999998</v>
      </c>
      <c r="Y52" s="37">
        <v>2053184.26</v>
      </c>
      <c r="Z52" s="37">
        <v>0</v>
      </c>
      <c r="AA52" s="37">
        <v>35116500</v>
      </c>
      <c r="AB52" s="37">
        <f>IF(AE52=0,3,IF(AD52/AE52&lt;$AE$8/100,3,IF(AD52/AE52&gt;$AD$8/100,0,3)))</f>
        <v>3</v>
      </c>
      <c r="AC52" s="19">
        <f>IF(AE52=0,0,AD52/AE52)</f>
        <v>0</v>
      </c>
      <c r="AD52" s="37">
        <v>0</v>
      </c>
      <c r="AE52" s="37">
        <v>877660</v>
      </c>
      <c r="AF52" s="37">
        <f>IF(AG52&gt;3,IF(AG52&lt;8,1,0),0)</f>
        <v>0</v>
      </c>
      <c r="AG52" s="15">
        <f>AH52+4-AI52</f>
        <v>-5</v>
      </c>
      <c r="AH52" s="15">
        <v>1</v>
      </c>
      <c r="AI52" s="15">
        <v>10</v>
      </c>
      <c r="AJ52" s="37"/>
      <c r="AK52" s="15"/>
      <c r="AL52" s="37"/>
      <c r="AM52" s="37"/>
      <c r="AN52" s="37"/>
      <c r="AO52" s="37"/>
      <c r="AP52" s="37"/>
      <c r="AQ52" s="37"/>
      <c r="AR52" s="37">
        <f>IF(AS52&lt;0.3,0,IF(AS52&gt;0.7,2,2*AS52/0.7))</f>
        <v>0</v>
      </c>
      <c r="AS52" s="14">
        <f>AT52/(AT52+AU52)</f>
        <v>0</v>
      </c>
      <c r="AT52" s="31">
        <f>F52</f>
        <v>0</v>
      </c>
      <c r="AU52" s="37">
        <f>AA52</f>
        <v>35116500</v>
      </c>
      <c r="AV52" s="37">
        <f>IF(AW52/1&lt;$AY$8/100,0,IF(AW52/1&gt;$AX$8/100,$AV$8,($AX$8-$AY$8)*AW52))</f>
        <v>0</v>
      </c>
      <c r="AW52" s="14">
        <f>AX52/AY52-1</f>
        <v>-1</v>
      </c>
      <c r="AX52" s="31">
        <f>AT52</f>
        <v>0</v>
      </c>
      <c r="AY52" s="37">
        <v>18225</v>
      </c>
      <c r="AZ52" s="37">
        <v>2</v>
      </c>
      <c r="BA52" s="37">
        <f>AX52</f>
        <v>0</v>
      </c>
      <c r="BB52" s="37">
        <v>0</v>
      </c>
      <c r="BC52" s="37">
        <f>IF(BD52&lt;$BE$8/100,1,0)</f>
        <v>1</v>
      </c>
      <c r="BD52" s="14">
        <f>IF(BF52=0,0,BE52/BF52)</f>
        <v>0</v>
      </c>
      <c r="BE52" s="37">
        <v>0</v>
      </c>
      <c r="BF52" s="37">
        <v>0</v>
      </c>
      <c r="BG52" s="37">
        <f>IF(BH52=0,1,IF(BH52/BI52&lt;0.01,1,0))</f>
        <v>1</v>
      </c>
      <c r="BH52" s="37">
        <v>0</v>
      </c>
      <c r="BI52" s="37">
        <v>0</v>
      </c>
      <c r="BJ52" s="37">
        <f>IF(BK52&lt;0.001,$BJ$8,0)</f>
        <v>4</v>
      </c>
      <c r="BK52" s="14">
        <f>BL52/(BM52+BN52+BO52)</f>
        <v>0</v>
      </c>
      <c r="BL52" s="37">
        <v>0</v>
      </c>
      <c r="BM52" s="37">
        <v>11780979.310000001</v>
      </c>
      <c r="BN52" s="37">
        <v>0</v>
      </c>
      <c r="BO52" s="37">
        <v>3313254.79</v>
      </c>
      <c r="BP52" s="37">
        <f>IF(BQ52&lt;0.95,0,IF(BQ52&lt;1.05,2,0))</f>
        <v>2</v>
      </c>
      <c r="BQ52" s="14">
        <f>(BR52/BS52/BT52)/BU52</f>
        <v>1.0134377720294576</v>
      </c>
      <c r="BR52" s="37">
        <v>7865400</v>
      </c>
      <c r="BS52" s="37">
        <v>12.5</v>
      </c>
      <c r="BT52" s="37">
        <v>12</v>
      </c>
      <c r="BU52" s="30">
        <v>51740.72</v>
      </c>
      <c r="BV52" s="37">
        <f>IF(BW52&lt;0.7,0,IF(BW52&lt;0.8,2,0))</f>
        <v>2</v>
      </c>
      <c r="BW52" s="14">
        <f>BX52/BY52</f>
        <v>0.75653610126293902</v>
      </c>
      <c r="BX52" s="37">
        <v>26566900</v>
      </c>
      <c r="BY52" s="31">
        <f>AT52+AU52</f>
        <v>35116500</v>
      </c>
      <c r="BZ52" s="37">
        <f>IF((CB52+CC52)/CD52&lt;0.6,0,2)</f>
        <v>2</v>
      </c>
      <c r="CA52" s="17">
        <f>(CB52+CC52)/CD52</f>
        <v>2</v>
      </c>
      <c r="CB52" s="37">
        <v>3</v>
      </c>
      <c r="CC52" s="37">
        <v>3</v>
      </c>
      <c r="CD52" s="37">
        <v>3</v>
      </c>
      <c r="CE52" s="37">
        <f>IF(CG52/CH52&lt;$CG$8/100,0,IF(CG52/CH52&gt;$CH$8/100,3,$CE$8*(CG52/CH52-$CE$8/100)/(($CG$8-$CH$8)/100)))</f>
        <v>3</v>
      </c>
      <c r="CF52" s="14">
        <f>CG52/CH52</f>
        <v>1</v>
      </c>
      <c r="CG52" s="37">
        <v>4</v>
      </c>
      <c r="CH52" s="37">
        <v>4</v>
      </c>
      <c r="CI52" s="37">
        <f>IF(CJ52&gt;0,0,5)</f>
        <v>5</v>
      </c>
      <c r="CJ52" s="37">
        <v>0</v>
      </c>
      <c r="CK52" s="37">
        <f>IF(CL52/CM52&lt;$CL$8/100,0,IF(CL52/CM52&gt;$CM$8/100,$CK$8,$CK$8*(CL52/CM52-$CK$8/100)/(($CL$8-$CM$8)/100)))</f>
        <v>2</v>
      </c>
      <c r="CL52" s="18">
        <v>39</v>
      </c>
      <c r="CM52" s="18">
        <v>39</v>
      </c>
      <c r="CN52" s="37">
        <f>IF(CO52&gt;0,0,3)</f>
        <v>3</v>
      </c>
      <c r="CO52" s="37">
        <v>0</v>
      </c>
      <c r="CP52" s="37">
        <f>IF(CQ52&gt;0,0,3)</f>
        <v>3</v>
      </c>
      <c r="CQ52" s="37">
        <v>0</v>
      </c>
      <c r="CR52" s="37">
        <f>IF(CT52/CS52&lt;0.95,0,5*(CS52/CT52))</f>
        <v>5</v>
      </c>
      <c r="CS52" s="37">
        <v>4</v>
      </c>
      <c r="CT52" s="37">
        <v>4</v>
      </c>
      <c r="CU52" s="37">
        <f>IF(CW52/CV52&lt;0.95,0,5*(CV52/CW52))</f>
        <v>5</v>
      </c>
      <c r="CV52" s="37">
        <v>6</v>
      </c>
      <c r="CW52" s="37">
        <v>6</v>
      </c>
      <c r="CX52" s="37">
        <f>IF(CY52&gt;0,0,4)</f>
        <v>4</v>
      </c>
      <c r="CY52" s="37"/>
      <c r="CZ52" s="37">
        <v>43.31</v>
      </c>
      <c r="DA52" s="37">
        <f>IF(DC52/DD52&gt;1,0,IF(DC52/DD52&lt;$DD$8/100,0,IF(DC52/DD52&gt;$DC$8/100,$DA$8,$DA$8*(DC52/DD52-$DD$8/100)/(($DC$8-$DD$8)/100))))</f>
        <v>4</v>
      </c>
      <c r="DB52" s="14">
        <f>DC52/DD52</f>
        <v>1</v>
      </c>
      <c r="DC52" s="37">
        <v>41090.9</v>
      </c>
      <c r="DD52" s="37">
        <v>41090.9</v>
      </c>
      <c r="DE52" s="37">
        <f>IF(DF52&gt;0.01,0,3)</f>
        <v>3</v>
      </c>
      <c r="DF52" s="14">
        <f>IF(DH52=0,0,DG52/DH52)</f>
        <v>0</v>
      </c>
      <c r="DG52" s="37">
        <v>0</v>
      </c>
      <c r="DH52" s="37">
        <v>41090.9</v>
      </c>
      <c r="DI52" s="37">
        <f>IF(DJ52&gt;0,0,3)</f>
        <v>3</v>
      </c>
      <c r="DJ52" s="37"/>
      <c r="DK52" s="37"/>
      <c r="DL52" s="37">
        <f>IF(DM52&lt;0.9,0,5*DM52)</f>
        <v>5</v>
      </c>
      <c r="DM52" s="16">
        <f>DN52/DO52</f>
        <v>1</v>
      </c>
      <c r="DN52" s="34">
        <v>19</v>
      </c>
      <c r="DO52" s="34">
        <v>19</v>
      </c>
      <c r="DP52" s="37">
        <f>IF(DR52/DS52&lt;$DS$8/100,0,IF(DR52/DS52&gt;$DR$8/100,$DP$8,$DP$8*(DR52/DS52-$DS$8/100)/(($DR$8-$DS$8)/100)))</f>
        <v>4</v>
      </c>
      <c r="DQ52" s="14">
        <f>DR52/DS52</f>
        <v>1</v>
      </c>
      <c r="DR52" s="34">
        <v>38</v>
      </c>
      <c r="DS52" s="34">
        <v>38</v>
      </c>
      <c r="DT52" s="22">
        <f>D52+H52+L52+P52+T52+AB52+AF52+AJ52+AN52+AR52+AV52+AZ52+BC52+BG52+BJ52+BP52+BV52+BZ52+CE52+CI52+CK52+CN52+CP52+CR52+CU52+CX52+DA52+DE52+DI52+DL52+DP52</f>
        <v>69</v>
      </c>
      <c r="DU52" s="57">
        <f>IF(DT52&gt;70,IF(DT52&gt;85,1,2),3)</f>
        <v>3</v>
      </c>
      <c r="DV52" s="57">
        <f t="shared" si="0"/>
        <v>42</v>
      </c>
    </row>
    <row r="53" spans="1:126" ht="45" x14ac:dyDescent="0.25">
      <c r="A53" s="13">
        <v>50</v>
      </c>
      <c r="B53" s="10" t="s">
        <v>151</v>
      </c>
      <c r="C53" s="10" t="s">
        <v>198</v>
      </c>
      <c r="D53" s="37"/>
      <c r="E53" s="19">
        <f>IF(G53=0,0,F53/G53)</f>
        <v>0</v>
      </c>
      <c r="F53" s="37">
        <v>0</v>
      </c>
      <c r="G53" s="37">
        <v>0</v>
      </c>
      <c r="H53" s="37"/>
      <c r="I53" s="14">
        <f>IF(K53=0,0,J53/K53)</f>
        <v>0</v>
      </c>
      <c r="J53" s="37">
        <v>0</v>
      </c>
      <c r="K53" s="37">
        <v>0</v>
      </c>
      <c r="L53" s="37"/>
      <c r="M53" s="14">
        <f>IF(O53=0,0,N53/O53)</f>
        <v>0</v>
      </c>
      <c r="N53" s="31">
        <f>F53</f>
        <v>0</v>
      </c>
      <c r="O53" s="37">
        <v>0</v>
      </c>
      <c r="P53" s="37"/>
      <c r="Q53" s="14">
        <f>IF(S53=0,0,R53/S53)</f>
        <v>0</v>
      </c>
      <c r="R53" s="37">
        <f>J53</f>
        <v>0</v>
      </c>
      <c r="S53" s="31">
        <f>K53</f>
        <v>0</v>
      </c>
      <c r="T53" s="37">
        <f>IF(V53=0,3,IF(U53&lt;0.01,3,IF(U53&gt;0.05,0,U53/(0.05-0.01)*3)))</f>
        <v>3</v>
      </c>
      <c r="U53" s="14">
        <f>IF(AA53=0,0,(V53-W53-X53-Y53-Z53)/AA53)</f>
        <v>-0.2211959844246591</v>
      </c>
      <c r="V53" s="37">
        <v>138977.32</v>
      </c>
      <c r="W53" s="37">
        <v>138977.32</v>
      </c>
      <c r="X53" s="37">
        <v>8376150</v>
      </c>
      <c r="Y53" s="37">
        <v>8376150</v>
      </c>
      <c r="Z53" s="37"/>
      <c r="AA53" s="37">
        <v>75735100</v>
      </c>
      <c r="AB53" s="37">
        <f>IF(AE53=0,3,IF(AD53/AE53&lt;$AE$8/100,3,IF(AD53/AE53&gt;$AD$8/100,0,3)))</f>
        <v>3</v>
      </c>
      <c r="AC53" s="19">
        <f>IF(AE53=0,0,AD53/AE53)</f>
        <v>6.2503307753373908E-3</v>
      </c>
      <c r="AD53" s="37">
        <v>18896</v>
      </c>
      <c r="AE53" s="37">
        <v>3023200</v>
      </c>
      <c r="AF53" s="37">
        <f>IF(AG53&gt;3,IF(AG53&lt;8,1,0),0)</f>
        <v>0</v>
      </c>
      <c r="AG53" s="15">
        <f>AH53+4-AI53</f>
        <v>9</v>
      </c>
      <c r="AH53" s="15">
        <v>5</v>
      </c>
      <c r="AI53" s="15"/>
      <c r="AJ53" s="37"/>
      <c r="AK53" s="15"/>
      <c r="AL53" s="37"/>
      <c r="AM53" s="37"/>
      <c r="AN53" s="37"/>
      <c r="AO53" s="37"/>
      <c r="AP53" s="37">
        <v>0</v>
      </c>
      <c r="AQ53" s="37">
        <v>0</v>
      </c>
      <c r="AR53" s="37">
        <f>IF(AS53&lt;0.3,0,IF(AS53&gt;0.7,2,2*AS53/0.7))</f>
        <v>0</v>
      </c>
      <c r="AS53" s="14">
        <f>AT53/(AT53+AU53)</f>
        <v>0</v>
      </c>
      <c r="AT53" s="31">
        <f>F53</f>
        <v>0</v>
      </c>
      <c r="AU53" s="37">
        <f>AA53</f>
        <v>75735100</v>
      </c>
      <c r="AV53" s="37">
        <f>IF(AW53/1&lt;$AY$8/100,0,IF(AW53/1&gt;$AX$8/100,$AV$8,($AX$8-$AY$8)*AW53))</f>
        <v>0</v>
      </c>
      <c r="AW53" s="14">
        <v>0</v>
      </c>
      <c r="AX53" s="31">
        <f>AT53</f>
        <v>0</v>
      </c>
      <c r="AY53" s="37">
        <v>0</v>
      </c>
      <c r="AZ53" s="37">
        <v>2</v>
      </c>
      <c r="BA53" s="37">
        <f>AX53</f>
        <v>0</v>
      </c>
      <c r="BB53" s="37">
        <v>0</v>
      </c>
      <c r="BC53" s="37">
        <f>IF(BD53&lt;$BE$8/100,1,0)</f>
        <v>1</v>
      </c>
      <c r="BD53" s="14">
        <f>IF(BF53=0,0,BE53/BF53)</f>
        <v>0</v>
      </c>
      <c r="BE53" s="37">
        <v>0</v>
      </c>
      <c r="BF53" s="37">
        <v>0</v>
      </c>
      <c r="BG53" s="37">
        <f>IF(BH53=0,1,IF(BH53/BI53&lt;0.01,1,0))</f>
        <v>1</v>
      </c>
      <c r="BH53" s="37">
        <v>0</v>
      </c>
      <c r="BI53" s="37">
        <v>0</v>
      </c>
      <c r="BJ53" s="37">
        <f>IF(BK53&lt;0.001,$BJ$8,0)</f>
        <v>4</v>
      </c>
      <c r="BK53" s="14">
        <f>BL53/(BM53+BN53+BO53)</f>
        <v>0</v>
      </c>
      <c r="BL53" s="37">
        <v>0</v>
      </c>
      <c r="BM53" s="37">
        <v>6379342.29</v>
      </c>
      <c r="BN53" s="37">
        <v>0</v>
      </c>
      <c r="BO53" s="37">
        <v>12991302</v>
      </c>
      <c r="BP53" s="37">
        <f>IF(BQ53&lt;0.95,0,IF(BQ53&lt;1.05,2,0))</f>
        <v>2</v>
      </c>
      <c r="BQ53" s="14">
        <f>(BR53/BS53/BT53)/BU53</f>
        <v>0.99119445295016972</v>
      </c>
      <c r="BR53" s="37">
        <v>27596400</v>
      </c>
      <c r="BS53" s="37">
        <v>43.7</v>
      </c>
      <c r="BT53" s="37">
        <v>12</v>
      </c>
      <c r="BU53" s="37">
        <v>53092.22</v>
      </c>
      <c r="BV53" s="37">
        <f>IF(BW53&lt;0.7,0,IF(BW53&lt;0.8,2,0))</f>
        <v>2</v>
      </c>
      <c r="BW53" s="14">
        <f>BX53/BY53</f>
        <v>0.74049681059376693</v>
      </c>
      <c r="BX53" s="37">
        <v>56081600</v>
      </c>
      <c r="BY53" s="31">
        <f>AT53+AU53</f>
        <v>75735100</v>
      </c>
      <c r="BZ53" s="37">
        <f>IF((CB53+CC53)/CD53&lt;0.6,0,2)</f>
        <v>2</v>
      </c>
      <c r="CA53" s="17">
        <f>(CB53+CC53)/CD53</f>
        <v>2</v>
      </c>
      <c r="CB53" s="37">
        <v>2</v>
      </c>
      <c r="CC53" s="37">
        <v>2</v>
      </c>
      <c r="CD53" s="37">
        <v>2</v>
      </c>
      <c r="CE53" s="37">
        <f>IF(CG53/CH53&lt;$CG$8/100,0,IF(CG53/CH53&gt;$CH$8/100,3,$CE$8*(CG53/CH53-$CE$8/100)/(($CG$8-$CH$8)/100)))</f>
        <v>3</v>
      </c>
      <c r="CF53" s="14">
        <f>CG53/CH53</f>
        <v>1</v>
      </c>
      <c r="CG53" s="37">
        <v>1</v>
      </c>
      <c r="CH53" s="37">
        <v>1</v>
      </c>
      <c r="CI53" s="37">
        <f>IF(CJ53&gt;0,0,5)</f>
        <v>5</v>
      </c>
      <c r="CJ53" s="37">
        <v>0</v>
      </c>
      <c r="CK53" s="37">
        <f>IF(CL53/CM53&lt;$CL$8/100,0,IF(CL53/CM53&gt;$CM$8/100,$CK$8,$CK$8*(CL53/CM53-$CK$8/100)/(($CL$8-$CM$8)/100)))</f>
        <v>2</v>
      </c>
      <c r="CL53" s="37">
        <v>35</v>
      </c>
      <c r="CM53" s="37">
        <v>35</v>
      </c>
      <c r="CN53" s="37">
        <f>IF(CO53&gt;0,0,3)</f>
        <v>3</v>
      </c>
      <c r="CO53" s="37">
        <v>0</v>
      </c>
      <c r="CP53" s="37">
        <f>IF(CQ53&gt;0,0,3)</f>
        <v>3</v>
      </c>
      <c r="CQ53" s="37">
        <v>0</v>
      </c>
      <c r="CR53" s="37">
        <f>IF(CT53/CS53&lt;0.95,0,5*(CS53/CT53))</f>
        <v>5</v>
      </c>
      <c r="CS53" s="37">
        <v>4</v>
      </c>
      <c r="CT53" s="37">
        <v>4</v>
      </c>
      <c r="CU53" s="37">
        <f>IF(CW53/CV53&lt;0.95,0,5*(CV53/CW53))</f>
        <v>5</v>
      </c>
      <c r="CV53" s="37">
        <v>6</v>
      </c>
      <c r="CW53" s="37">
        <v>6</v>
      </c>
      <c r="CX53" s="37">
        <f>IF(CY53&gt;0,0,4)</f>
        <v>4</v>
      </c>
      <c r="CY53" s="37">
        <v>0</v>
      </c>
      <c r="CZ53" s="37">
        <v>11.8</v>
      </c>
      <c r="DA53" s="37">
        <f>IF(DC53/DD53&gt;1,0,IF(DC53/DD53&lt;$DD$8/100,0,IF(DC53/DD53&gt;$DC$8/100,$DA$8,$DA$8*(DC53/DD53-$DD$8/100)/(($DC$8-$DD$8)/100))))</f>
        <v>4</v>
      </c>
      <c r="DB53" s="14">
        <f>DC53/DD53</f>
        <v>1</v>
      </c>
      <c r="DC53" s="38">
        <v>76256.899999999994</v>
      </c>
      <c r="DD53" s="38">
        <v>76256.899999999994</v>
      </c>
      <c r="DE53" s="37">
        <f>IF(DF53&gt;0.01,0,3)</f>
        <v>3</v>
      </c>
      <c r="DF53" s="14">
        <f>IF(DH53=0,0,DG53/DH53)</f>
        <v>0</v>
      </c>
      <c r="DG53" s="38">
        <v>0</v>
      </c>
      <c r="DH53" s="38">
        <v>76256.899999999994</v>
      </c>
      <c r="DI53" s="37">
        <f>IF(DJ53&gt;0,0,3)</f>
        <v>3</v>
      </c>
      <c r="DJ53" s="37">
        <v>0</v>
      </c>
      <c r="DK53" s="37">
        <v>0</v>
      </c>
      <c r="DL53" s="37">
        <f>IF(DM53&lt;0.9,0,5*DM53)</f>
        <v>5</v>
      </c>
      <c r="DM53" s="16">
        <f>DN53/DO53</f>
        <v>1</v>
      </c>
      <c r="DN53" s="59">
        <v>54</v>
      </c>
      <c r="DO53" s="59">
        <v>54</v>
      </c>
      <c r="DP53" s="37">
        <f>IF(DR53/DS53&lt;$DS$8/100,0,IF(DR53/DS53&gt;$DR$8/100,$DP$8,$DP$8*(DR53/DS53-$DS$8/100)/(($DR$8-$DS$8)/100)))</f>
        <v>4</v>
      </c>
      <c r="DQ53" s="14">
        <f>DR53/DS53</f>
        <v>1</v>
      </c>
      <c r="DR53" s="59">
        <v>90</v>
      </c>
      <c r="DS53" s="59">
        <v>90</v>
      </c>
      <c r="DT53" s="22">
        <f>D53+H53+L53+P53+T53+AB53+AF53+AJ53+AN53+AR53+AV53+AZ53+BC53+BG53+BJ53+BP53+BV53+BZ53+CE53+CI53+CK53+CN53+CP53+CR53+CU53+CX53+DA53+DE53+DI53+DL53+DP53</f>
        <v>69</v>
      </c>
      <c r="DU53" s="57">
        <f>IF(DT53&gt;70,IF(DT53&gt;85,1,2),3)</f>
        <v>3</v>
      </c>
      <c r="DV53" s="57">
        <f t="shared" si="0"/>
        <v>42</v>
      </c>
    </row>
    <row r="54" spans="1:126" ht="45" x14ac:dyDescent="0.25">
      <c r="A54" s="13">
        <v>9</v>
      </c>
      <c r="B54" s="10" t="s">
        <v>148</v>
      </c>
      <c r="C54" s="10" t="s">
        <v>158</v>
      </c>
      <c r="D54" s="37">
        <f>IF(E54&gt;1,0,IF(F54/G54&lt;$G$8/100,0,IF(F54/G54&gt;$F$8/100,3,$D$8*(F54/G54-$G$8/100)/(($F$8-$G$8)/100))))</f>
        <v>0</v>
      </c>
      <c r="E54" s="19">
        <f>IF(G54=0,0,F54/G54)</f>
        <v>0.86285452173913046</v>
      </c>
      <c r="F54" s="37">
        <v>4366043.88</v>
      </c>
      <c r="G54" s="37">
        <v>5060000</v>
      </c>
      <c r="H54" s="37">
        <f>IF(J54/K54&lt;$K$8/100,0,IF(J54/K54&gt;$J$8/100,3,$H$8*(J54/K54-$K$8/100)/(($J$8-$K$8)/100)))</f>
        <v>0.85064414525691523</v>
      </c>
      <c r="I54" s="14">
        <f>IF(K54=0,0,J54/K54)</f>
        <v>0.92268384387351776</v>
      </c>
      <c r="J54" s="37">
        <v>4668780.25</v>
      </c>
      <c r="K54" s="37">
        <v>5060000</v>
      </c>
      <c r="L54" s="37">
        <f>IF(N54/O54&lt;$O$8/100,0,IF(N54/O54&gt;$N$8/100,3,$L$8*(N54/O54-$O$8/100)/(($N$8-$O$8)/100)))</f>
        <v>1.6928178260869569</v>
      </c>
      <c r="M54" s="14">
        <f>IF(O54=0,0,N54/O54)</f>
        <v>0.86285452173913046</v>
      </c>
      <c r="N54" s="31">
        <f>F54</f>
        <v>4366043.88</v>
      </c>
      <c r="O54" s="37">
        <v>5060000</v>
      </c>
      <c r="P54" s="37">
        <f>IF(R54/S54&lt;$S$8/100,0,IF(R54/S54&gt;$R$8/100,3,$P$8*(R54/S54-$S$8/100)/(($R$8-$S$8)/100)))</f>
        <v>2.5902576581027663</v>
      </c>
      <c r="Q54" s="14">
        <f>IF(S54=0,0,R54/S54)</f>
        <v>0.92268384387351776</v>
      </c>
      <c r="R54" s="37">
        <f>J54</f>
        <v>4668780.25</v>
      </c>
      <c r="S54" s="31">
        <f>K54</f>
        <v>5060000</v>
      </c>
      <c r="T54" s="37">
        <f>IF(V54=0,3,IF(U54&lt;0.01,3,IF(U54&gt;0.05,0,U54/(0.05-0.01)*3)))</f>
        <v>3</v>
      </c>
      <c r="U54" s="14">
        <f>IF(AA54=0,0,(V54-W54-X54-Y54-Z54)/AA54)</f>
        <v>-8.6744560315514446E-2</v>
      </c>
      <c r="V54" s="24" t="s">
        <v>222</v>
      </c>
      <c r="W54" s="37">
        <v>0</v>
      </c>
      <c r="X54" s="37">
        <v>1563804.91</v>
      </c>
      <c r="Y54" s="37">
        <v>1563804.91</v>
      </c>
      <c r="Z54" s="37">
        <v>1563804.91</v>
      </c>
      <c r="AA54" s="37">
        <v>54083100</v>
      </c>
      <c r="AB54" s="37">
        <f>IF(AE54=0,3,IF(AD54/AE54&lt;$AE$8/100,3,IF(AD54/AE54&gt;$AD$8/100,0,3)))</f>
        <v>3</v>
      </c>
      <c r="AC54" s="19">
        <f>IF(AE54=0,0,AD54/AE54)</f>
        <v>6.1575176842624769E-3</v>
      </c>
      <c r="AD54" s="37">
        <v>103655</v>
      </c>
      <c r="AE54" s="37">
        <v>16833894</v>
      </c>
      <c r="AF54" s="37">
        <f>IF(AG54&gt;3,IF(AG54&lt;8,1,0),0)</f>
        <v>1</v>
      </c>
      <c r="AG54" s="15">
        <f>AH54+4-AI54</f>
        <v>7</v>
      </c>
      <c r="AH54" s="15">
        <v>7</v>
      </c>
      <c r="AI54" s="15">
        <v>4</v>
      </c>
      <c r="AJ54" s="37"/>
      <c r="AK54" s="15"/>
      <c r="AL54" s="37"/>
      <c r="AM54" s="37"/>
      <c r="AN54" s="37"/>
      <c r="AO54" s="37"/>
      <c r="AP54" s="37"/>
      <c r="AQ54" s="37"/>
      <c r="AR54" s="37">
        <f>IF(AS54&lt;0.3,0,IF(AS54&gt;0.7,2,2*AS54/0.7))</f>
        <v>0</v>
      </c>
      <c r="AS54" s="14">
        <f>AT54/(AT54+AU54)</f>
        <v>7.4698166477233263E-2</v>
      </c>
      <c r="AT54" s="31">
        <f>F54</f>
        <v>4366043.88</v>
      </c>
      <c r="AU54" s="37">
        <f>AA54</f>
        <v>54083100</v>
      </c>
      <c r="AV54" s="37">
        <f>IF(AW54/1&lt;$AY$8/100,0,IF(AW54/1&gt;$AX$8/100,$AV$8,($AX$8-$AY$8)*AW54))</f>
        <v>0</v>
      </c>
      <c r="AW54" s="14">
        <f>AX54/AY54-1</f>
        <v>-0.21219819335981671</v>
      </c>
      <c r="AX54" s="31">
        <f>AT54</f>
        <v>4366043.88</v>
      </c>
      <c r="AY54" s="37">
        <v>5542058.7300000004</v>
      </c>
      <c r="AZ54" s="37">
        <v>2</v>
      </c>
      <c r="BA54" s="37">
        <f>AX54</f>
        <v>4366043.88</v>
      </c>
      <c r="BB54" s="37">
        <v>0</v>
      </c>
      <c r="BC54" s="37">
        <f>IF(BD54&lt;$BE$8/100,1,0)</f>
        <v>1</v>
      </c>
      <c r="BD54" s="14">
        <f>IF(BF54=0,0,BE54/BF54)</f>
        <v>0</v>
      </c>
      <c r="BE54" s="37">
        <v>0</v>
      </c>
      <c r="BF54" s="37">
        <v>250379.27</v>
      </c>
      <c r="BG54" s="37">
        <f>IF(BH54=0,1,IF(BH54/BI54&lt;0.01,1,0))</f>
        <v>1</v>
      </c>
      <c r="BH54" s="37">
        <v>0</v>
      </c>
      <c r="BI54" s="37">
        <v>160521206.33000001</v>
      </c>
      <c r="BJ54" s="37">
        <f>IF(BK54&lt;0.001,$BJ$8,0)</f>
        <v>4</v>
      </c>
      <c r="BK54" s="14">
        <f>BL54/(BM54+BN54+BO54)</f>
        <v>0</v>
      </c>
      <c r="BL54" s="37">
        <v>0</v>
      </c>
      <c r="BM54" s="37">
        <v>10488791.65</v>
      </c>
      <c r="BN54" s="37">
        <v>209164.74</v>
      </c>
      <c r="BO54" s="37">
        <v>2315090.7000000002</v>
      </c>
      <c r="BP54" s="37">
        <f>IF(BQ54&lt;0.95,0,IF(BQ54&lt;1.05,2,0))</f>
        <v>0</v>
      </c>
      <c r="BQ54" s="14">
        <f>(BR54/BS54/BT54)/BU54</f>
        <v>1.0885320381592607</v>
      </c>
      <c r="BR54" s="37">
        <v>19502568.050000001</v>
      </c>
      <c r="BS54" s="37">
        <v>27.7</v>
      </c>
      <c r="BT54" s="37">
        <v>12</v>
      </c>
      <c r="BU54" s="30">
        <v>53900.1</v>
      </c>
      <c r="BV54" s="37">
        <f>IF(BW54&lt;0.7,0,IF(BW54&lt;0.8,2,0))</f>
        <v>0</v>
      </c>
      <c r="BW54" s="14">
        <f>BX54/BY54</f>
        <v>0.68834355645313172</v>
      </c>
      <c r="BX54" s="37">
        <v>40233091.57</v>
      </c>
      <c r="BY54" s="31">
        <f>AT54+AU54</f>
        <v>58449143.880000003</v>
      </c>
      <c r="BZ54" s="37">
        <f>IF((CB54+CC54)/CD54&lt;0.6,0,2)</f>
        <v>2</v>
      </c>
      <c r="CA54" s="17">
        <f>(CB54+CC54)/CD54</f>
        <v>1.6666666666666667</v>
      </c>
      <c r="CB54" s="37">
        <v>3</v>
      </c>
      <c r="CC54" s="37">
        <v>2</v>
      </c>
      <c r="CD54" s="37">
        <v>3</v>
      </c>
      <c r="CE54" s="37">
        <f>IF(CG54/CH54&lt;$CG$8/100,0,IF(CG54/CH54&gt;$CH$8/100,3,$CE$8*(CG54/CH54-$CE$8/100)/(($CG$8-$CH$8)/100)))</f>
        <v>3</v>
      </c>
      <c r="CF54" s="14">
        <f>CG54/CH54</f>
        <v>1</v>
      </c>
      <c r="CG54" s="37">
        <v>2</v>
      </c>
      <c r="CH54" s="37">
        <v>2</v>
      </c>
      <c r="CI54" s="37">
        <f>IF(CJ54&gt;0,0,5)</f>
        <v>5</v>
      </c>
      <c r="CJ54" s="37">
        <v>0</v>
      </c>
      <c r="CK54" s="37">
        <f>IF(CL54/CM54&lt;$CL$8/100,0,IF(CL54/CM54&gt;$CM$8/100,$CK$8,$CK$8*(CL54/CM54-$CK$8/100)/(($CL$8-$CM$8)/100)))</f>
        <v>0</v>
      </c>
      <c r="CL54" s="18">
        <v>33</v>
      </c>
      <c r="CM54" s="18">
        <v>38</v>
      </c>
      <c r="CN54" s="37">
        <f>IF(CO54&gt;0,0,3)</f>
        <v>3</v>
      </c>
      <c r="CO54" s="37">
        <v>0</v>
      </c>
      <c r="CP54" s="37">
        <f>IF(CQ54&gt;0,0,3)</f>
        <v>3</v>
      </c>
      <c r="CQ54" s="37">
        <v>0</v>
      </c>
      <c r="CR54" s="37">
        <f>IF(CT54/CS54&lt;0.95,0,5*(CS54/CT54))</f>
        <v>5</v>
      </c>
      <c r="CS54" s="37">
        <v>4</v>
      </c>
      <c r="CT54" s="37">
        <v>4</v>
      </c>
      <c r="CU54" s="37">
        <f>IF(CW54/CV54&lt;0.95,0,5*(CV54/CW54))</f>
        <v>5</v>
      </c>
      <c r="CV54" s="37">
        <v>6</v>
      </c>
      <c r="CW54" s="37">
        <v>6</v>
      </c>
      <c r="CX54" s="37">
        <f>IF(CY54&gt;0,0,4)</f>
        <v>4</v>
      </c>
      <c r="CY54" s="37"/>
      <c r="CZ54" s="37">
        <v>384.12</v>
      </c>
      <c r="DA54" s="37">
        <f>IF(DC54/DD54&gt;1,0,IF(DC54/DD54&lt;$DD$8/100,0,IF(DC54/DD54&gt;$DC$8/100,$DA$8,$DA$8*(DC54/DD54-$DD$8/100)/(($DC$8-$DD$8)/100))))</f>
        <v>3.8480730950894086</v>
      </c>
      <c r="DB54" s="14">
        <f>DC54/DD54</f>
        <v>0.97506237559040576</v>
      </c>
      <c r="DC54" s="37">
        <v>75370.119250000003</v>
      </c>
      <c r="DD54" s="37">
        <v>77297.741290000005</v>
      </c>
      <c r="DE54" s="37">
        <f>IF(DF54&gt;0.01,0,3)</f>
        <v>3</v>
      </c>
      <c r="DF54" s="14">
        <f>IF(DH54=0,0,DG54/DH54)</f>
        <v>0</v>
      </c>
      <c r="DG54" s="37">
        <v>0</v>
      </c>
      <c r="DH54" s="37">
        <v>77297.741290000005</v>
      </c>
      <c r="DI54" s="37">
        <f>IF(DJ54&gt;0,0,3)</f>
        <v>3</v>
      </c>
      <c r="DJ54" s="37"/>
      <c r="DK54" s="37"/>
      <c r="DL54" s="37">
        <f>IF(DM54&lt;0.9,0,5*DM54)</f>
        <v>5</v>
      </c>
      <c r="DM54" s="16">
        <f>DN54/DO54</f>
        <v>1</v>
      </c>
      <c r="DN54" s="34">
        <v>14</v>
      </c>
      <c r="DO54" s="34">
        <v>14</v>
      </c>
      <c r="DP54" s="37">
        <f>IF(DR54/DS54&lt;$DS$8/100,0,IF(DR54/DS54&gt;$DR$8/100,$DP$8,$DP$8*(DR54/DS54-$DS$8/100)/(($DR$8-$DS$8)/100)))</f>
        <v>4</v>
      </c>
      <c r="DQ54" s="14">
        <f>DR54/DS54</f>
        <v>1</v>
      </c>
      <c r="DR54" s="34">
        <v>45</v>
      </c>
      <c r="DS54" s="34">
        <v>45</v>
      </c>
      <c r="DT54" s="22">
        <f>D54+H54+L54+P54+T54+AB54+AF54+AJ54+AN54+AR54+AV54+AZ54+BC54+BG54+BJ54+BP54+BV54+BZ54+CE54+CI54+CK54+CN54+CP54+CR54+CU54+CX54+DA54+DE54+DI54+DL54+DP54</f>
        <v>68.981792724536049</v>
      </c>
      <c r="DU54" s="57">
        <f>IF(DT54&gt;70,IF(DT54&gt;85,1,2),3)</f>
        <v>3</v>
      </c>
      <c r="DV54" s="57">
        <f t="shared" si="0"/>
        <v>45</v>
      </c>
    </row>
    <row r="55" spans="1:126" ht="60" x14ac:dyDescent="0.25">
      <c r="A55" s="13">
        <v>2</v>
      </c>
      <c r="B55" s="10" t="s">
        <v>148</v>
      </c>
      <c r="C55" s="10" t="s">
        <v>150</v>
      </c>
      <c r="D55" s="37">
        <f>IF(E55&gt;1,0,IF(F55/G55&lt;$G$8/100,0,IF(F55/G55&gt;$F$8/100,3,$D$8*(F55/G55-$G$8/100)/(($F$8-$G$8)/100))))</f>
        <v>0</v>
      </c>
      <c r="E55" s="19">
        <f>IF(G55=0,0,F55/G55)</f>
        <v>0.78583925080315098</v>
      </c>
      <c r="F55" s="37">
        <v>90008654.25</v>
      </c>
      <c r="G55" s="37">
        <v>114538252.14</v>
      </c>
      <c r="H55" s="37">
        <f>IF(J55/K55&lt;$K$8/100,0,IF(J55/K55&gt;$J$8/100,3,$H$8*(J55/K55-$K$8/100)/(($J$8-$K$8)/100)))</f>
        <v>0</v>
      </c>
      <c r="I55" s="14">
        <f>IF(K55=0,0,J55/K55)</f>
        <v>0.78615933522176973</v>
      </c>
      <c r="J55" s="30">
        <v>97445674.719999999</v>
      </c>
      <c r="K55" s="30">
        <v>123951558.36</v>
      </c>
      <c r="L55" s="37">
        <f>IF(N55/O55&lt;$O$8/100,0,IF(N55/O55&gt;$N$8/100,3,$L$8*(N55/O55-$O$8/100)/(($N$8-$O$8)/100)))</f>
        <v>3</v>
      </c>
      <c r="M55" s="14">
        <f>IF(O55=0,0,N55/O55)</f>
        <v>1.1773070285011706</v>
      </c>
      <c r="N55" s="31">
        <f>F55</f>
        <v>90008654.25</v>
      </c>
      <c r="O55" s="30">
        <v>76453000</v>
      </c>
      <c r="P55" s="37">
        <f>IF(R55/S55&lt;$S$8/100,0,IF(R55/S55&gt;$R$8/100,3,$P$8*(R55/S55-$S$8/100)/(($R$8-$S$8)/100)))</f>
        <v>0.54239002832654593</v>
      </c>
      <c r="Q55" s="14">
        <f>IF(S55=0,0,R55/S55)</f>
        <v>0.78615933522176973</v>
      </c>
      <c r="R55" s="37">
        <f>J55</f>
        <v>97445674.719999999</v>
      </c>
      <c r="S55" s="31">
        <f>K55</f>
        <v>123951558.36</v>
      </c>
      <c r="T55" s="37">
        <f>IF(V55=0,3,IF(U55&lt;0.01,3,IF(U55&gt;0.05,0,U55/(0.05-0.01)*3)))</f>
        <v>3</v>
      </c>
      <c r="U55" s="14">
        <f>IF(AA55=0,0,(V55-W55-X55-Y55-Z55)/AA55)</f>
        <v>-0.17108143688940577</v>
      </c>
      <c r="V55" s="24" t="s">
        <v>222</v>
      </c>
      <c r="W55" s="37" t="s">
        <v>222</v>
      </c>
      <c r="X55" s="37">
        <v>31880628</v>
      </c>
      <c r="Y55" s="37">
        <v>31880628</v>
      </c>
      <c r="Z55" s="37" t="s">
        <v>222</v>
      </c>
      <c r="AA55" s="37">
        <v>372695350</v>
      </c>
      <c r="AB55" s="37">
        <f>IF(AE55=0,3,IF(AD55/AE55&lt;$AE$8/100,3,IF(AD55/AE55&gt;$AD$8/100,0,3)))</f>
        <v>0</v>
      </c>
      <c r="AC55" s="19">
        <f>IF(AE55=0,0,AD55/AE55)</f>
        <v>1.0196169266515707E-2</v>
      </c>
      <c r="AD55" s="37">
        <v>1397172</v>
      </c>
      <c r="AE55" s="37">
        <v>137029110</v>
      </c>
      <c r="AF55" s="37">
        <f>IF(AG55&gt;3,IF(AG55&lt;8,1,0),0)</f>
        <v>1</v>
      </c>
      <c r="AG55" s="15">
        <f>AH55+4-AI55</f>
        <v>5</v>
      </c>
      <c r="AH55" s="15">
        <v>4</v>
      </c>
      <c r="AI55" s="15">
        <v>3</v>
      </c>
      <c r="AJ55" s="37"/>
      <c r="AK55" s="15"/>
      <c r="AL55" s="30"/>
      <c r="AM55" s="37"/>
      <c r="AN55" s="37"/>
      <c r="AO55" s="37"/>
      <c r="AP55" s="30"/>
      <c r="AQ55" s="30"/>
      <c r="AR55" s="37">
        <f>IF(AS55&lt;0.3,0,IF(AS55&gt;0.7,2,2*AS55/0.7))</f>
        <v>0</v>
      </c>
      <c r="AS55" s="14">
        <f>AT55/(AT55+AU55)</f>
        <v>0.1945275022979229</v>
      </c>
      <c r="AT55" s="31">
        <f>F55</f>
        <v>90008654.25</v>
      </c>
      <c r="AU55" s="37">
        <f>AA55</f>
        <v>372695350</v>
      </c>
      <c r="AV55" s="37">
        <f>IF(AW55/1&lt;$AY$8/100,0,IF(AW55/1&gt;$AX$8/100,$AV$8,($AX$8-$AY$8)*AW55))</f>
        <v>0.29552036119949143</v>
      </c>
      <c r="AW55" s="14">
        <f>AX55/AY55-1</f>
        <v>3.6940045149936429E-2</v>
      </c>
      <c r="AX55" s="31">
        <f>AT55</f>
        <v>90008654.25</v>
      </c>
      <c r="AY55" s="30">
        <v>86802177.879999995</v>
      </c>
      <c r="AZ55" s="37">
        <v>2</v>
      </c>
      <c r="BA55" s="37">
        <f>AX55</f>
        <v>90008654.25</v>
      </c>
      <c r="BB55" s="37">
        <v>0</v>
      </c>
      <c r="BC55" s="37">
        <f>IF(BD55&lt;$BE$8/100,1,0)</f>
        <v>1</v>
      </c>
      <c r="BD55" s="14">
        <f>IF(BF55=0,0,BE55/BF55)</f>
        <v>0</v>
      </c>
      <c r="BE55" s="30" t="s">
        <v>222</v>
      </c>
      <c r="BF55" s="30">
        <v>28400887.120000001</v>
      </c>
      <c r="BG55" s="37">
        <f>IF(BH55=0,1,IF(BH55/BI55&lt;0.01,1,0))</f>
        <v>1</v>
      </c>
      <c r="BH55" s="37"/>
      <c r="BI55" s="37">
        <v>1154979099.8699999</v>
      </c>
      <c r="BJ55" s="37">
        <f>IF(BK55&lt;0.001,$BJ$8,0)</f>
        <v>4</v>
      </c>
      <c r="BK55" s="19">
        <f>BL55/(BM55+BN55+BO55)</f>
        <v>2.3072506572442273E-7</v>
      </c>
      <c r="BL55" s="30" t="s">
        <v>238</v>
      </c>
      <c r="BM55" s="30">
        <v>332485090.94999999</v>
      </c>
      <c r="BN55" s="30">
        <v>724916</v>
      </c>
      <c r="BO55" s="30">
        <v>26958922.850000001</v>
      </c>
      <c r="BP55" s="37">
        <f>IF(BQ55&lt;0.95,0,IF(BQ55&lt;1.05,2,0))</f>
        <v>2</v>
      </c>
      <c r="BQ55" s="14">
        <f>(BR55/BS55/BT55)/BU55</f>
        <v>1.000407577258777</v>
      </c>
      <c r="BR55" s="37">
        <v>103513500</v>
      </c>
      <c r="BS55" s="30">
        <v>92.3</v>
      </c>
      <c r="BT55" s="37">
        <v>12</v>
      </c>
      <c r="BU55" s="30">
        <v>93419.4</v>
      </c>
      <c r="BV55" s="37">
        <f>IF(BW55&lt;0.7,0,IF(BW55&lt;0.8,2,0))</f>
        <v>0</v>
      </c>
      <c r="BW55" s="14">
        <f>BX55/BY55</f>
        <v>0.85208755752841525</v>
      </c>
      <c r="BX55" s="37">
        <v>394264324.83999997</v>
      </c>
      <c r="BY55" s="31">
        <f>AT55+AU55</f>
        <v>462704004.25</v>
      </c>
      <c r="BZ55" s="37">
        <f>IF((CB55+CC55)/CD55&lt;0.6,0,2)</f>
        <v>2</v>
      </c>
      <c r="CA55" s="17">
        <f>(CB55+CC55)/CD55</f>
        <v>0.81818181818181823</v>
      </c>
      <c r="CB55" s="37">
        <v>4</v>
      </c>
      <c r="CC55" s="37">
        <v>5</v>
      </c>
      <c r="CD55" s="37">
        <v>11</v>
      </c>
      <c r="CE55" s="37">
        <f>IF(CG55/CH55&lt;$CG$8/100,0,IF(CG55/CH55&gt;$CH$8/100,3,$CE$8*(CG55/CH55-$CE$8/100)/(($CG$8-$CH$8)/100)))</f>
        <v>3</v>
      </c>
      <c r="CF55" s="14">
        <f>CG55/CH55</f>
        <v>1</v>
      </c>
      <c r="CG55" s="37">
        <v>2</v>
      </c>
      <c r="CH55" s="37">
        <v>2</v>
      </c>
      <c r="CI55" s="37">
        <f>IF(CJ55&gt;0,0,5)</f>
        <v>5</v>
      </c>
      <c r="CJ55" s="30">
        <v>0</v>
      </c>
      <c r="CK55" s="37">
        <f>IF(CL55/CM55&lt;$CL$8/100,0,IF(CL55/CM55&gt;$CM$8/100,$CK$8,$CK$8*(CL55/CM55-$CK$8/100)/(($CL$8-$CM$8)/100)))</f>
        <v>2</v>
      </c>
      <c r="CL55" s="18">
        <v>34</v>
      </c>
      <c r="CM55" s="18">
        <v>34</v>
      </c>
      <c r="CN55" s="37">
        <f>IF(CO55&gt;0,0,3)</f>
        <v>3</v>
      </c>
      <c r="CO55" s="37">
        <v>0</v>
      </c>
      <c r="CP55" s="37">
        <f>IF(CQ55&gt;0,0,3)</f>
        <v>3</v>
      </c>
      <c r="CQ55" s="30"/>
      <c r="CR55" s="37">
        <f>IF(CT55/CS55&lt;0.95,0,5*(CS55/CT55))</f>
        <v>5</v>
      </c>
      <c r="CS55" s="37">
        <v>4</v>
      </c>
      <c r="CT55" s="37">
        <v>4</v>
      </c>
      <c r="CU55" s="37">
        <f>IF(CW55/CV55&lt;0.95,0,5*(CV55/CW55))</f>
        <v>5</v>
      </c>
      <c r="CV55" s="37">
        <v>6</v>
      </c>
      <c r="CW55" s="37">
        <v>6</v>
      </c>
      <c r="CX55" s="37">
        <f>IF(CY55&gt;0,0,4)</f>
        <v>4</v>
      </c>
      <c r="CY55" s="37">
        <v>0</v>
      </c>
      <c r="CZ55" s="37">
        <v>168.38</v>
      </c>
      <c r="DA55" s="37">
        <f>IF(DC55/DD55&gt;1,0,IF(DC55/DD55&lt;$DD$8/100,0,IF(DC55/DD55&gt;$DC$8/100,$DA$8,$DA$8*(DC55/DD55-$DD$8/100)/(($DC$8-$DD$8)/100))))</f>
        <v>4</v>
      </c>
      <c r="DB55" s="14">
        <f>DC55/DD55</f>
        <v>1</v>
      </c>
      <c r="DC55" s="36">
        <v>516586.35122000001</v>
      </c>
      <c r="DD55" s="36">
        <v>516586.35122000001</v>
      </c>
      <c r="DE55" s="37">
        <f>IF(DF55&gt;0.01,0,3)</f>
        <v>3</v>
      </c>
      <c r="DF55" s="14">
        <f>IF(DH55=0,0,DG55/DH55)</f>
        <v>0</v>
      </c>
      <c r="DG55" s="36">
        <v>0</v>
      </c>
      <c r="DH55" s="37">
        <v>516586.35122000001</v>
      </c>
      <c r="DI55" s="37">
        <f>IF(DJ55&gt;0,0,3)</f>
        <v>3</v>
      </c>
      <c r="DJ55" s="37"/>
      <c r="DK55" s="37"/>
      <c r="DL55" s="37">
        <f>IF(DM55&lt;0.9,0,5*DM55)</f>
        <v>5</v>
      </c>
      <c r="DM55" s="16">
        <f>DN55/DO55</f>
        <v>1</v>
      </c>
      <c r="DN55" s="34">
        <v>50</v>
      </c>
      <c r="DO55" s="34">
        <v>50</v>
      </c>
      <c r="DP55" s="37">
        <f>IF(DR55/DS55&lt;$DS$8/100,0,IF(DR55/DS55&gt;$DR$8/100,$DP$8,$DP$8*(DR55/DS55-$DS$8/100)/(($DR$8-$DS$8)/100)))</f>
        <v>4</v>
      </c>
      <c r="DQ55" s="14">
        <f>DR55/DS55</f>
        <v>1</v>
      </c>
      <c r="DR55" s="34">
        <v>459</v>
      </c>
      <c r="DS55" s="34">
        <v>459</v>
      </c>
      <c r="DT55" s="22">
        <f>D55+H55+L55+P55+T55+AB55+AF55+AJ55+AN55+AR55+AV55+AZ55+BC55+BG55+BJ55+BP55+BV55+BZ55+CE55+CI55+CK55+CN55+CP55+CR55+CU55+CX55+DA55+DE55+DI55+DL55+DP55</f>
        <v>68.83791038952603</v>
      </c>
      <c r="DU55" s="57">
        <f>IF(DT55&gt;70,IF(DT55&gt;85,1,2),3)</f>
        <v>3</v>
      </c>
      <c r="DV55" s="57">
        <f t="shared" si="0"/>
        <v>46</v>
      </c>
    </row>
    <row r="56" spans="1:126" ht="45" x14ac:dyDescent="0.25">
      <c r="A56" s="13">
        <v>7</v>
      </c>
      <c r="B56" s="10" t="s">
        <v>151</v>
      </c>
      <c r="C56" s="10" t="s">
        <v>156</v>
      </c>
      <c r="D56" s="37">
        <f>IF(E56&gt;1,0,IF(F56/G56&lt;$G$8/100,0,IF(F56/G56&gt;$F$8/100,3,$D$8*(F56/G56-$G$8/100)/(($F$8-$G$8)/100))))</f>
        <v>3</v>
      </c>
      <c r="E56" s="19">
        <f>IF(G56=0,0,F56/G56)</f>
        <v>1</v>
      </c>
      <c r="F56" s="37">
        <v>4456554.63</v>
      </c>
      <c r="G56" s="37">
        <v>4456554.63</v>
      </c>
      <c r="H56" s="37">
        <f>IF(J56/K56&lt;$K$8/100,0,IF(J56/K56&gt;$J$8/100,3,$H$8*(J56/K56-$K$8/100)/(($J$8-$K$8)/100)))</f>
        <v>1.461694072737084</v>
      </c>
      <c r="I56" s="14">
        <f>IF(K56=0,0,J56/K56)</f>
        <v>0.93897850860632226</v>
      </c>
      <c r="J56" s="40">
        <v>4184609.02</v>
      </c>
      <c r="K56" s="40">
        <v>4456554.63</v>
      </c>
      <c r="L56" s="37">
        <f>IF(N56/O56&lt;$O$8/100,0,IF(N56/O56&gt;$N$8/100,3,$L$8*(N56/O56-$O$8/100)/(($N$8-$O$8)/100)))</f>
        <v>3</v>
      </c>
      <c r="M56" s="14">
        <f>IF(O56=0,0,N56/O56)</f>
        <v>1</v>
      </c>
      <c r="N56" s="31">
        <f>F56</f>
        <v>4456554.63</v>
      </c>
      <c r="O56" s="40">
        <v>4456554.63</v>
      </c>
      <c r="P56" s="37">
        <f>IF(R56/S56&lt;$S$8/100,0,IF(R56/S56&gt;$R$8/100,3,$P$8*(R56/S56-$S$8/100)/(($R$8-$S$8)/100)))</f>
        <v>2.8346776290948337</v>
      </c>
      <c r="Q56" s="14">
        <f>IF(S56=0,0,R56/S56)</f>
        <v>0.93897850860632226</v>
      </c>
      <c r="R56" s="37">
        <f>J56</f>
        <v>4184609.02</v>
      </c>
      <c r="S56" s="31">
        <f>K56</f>
        <v>4456554.63</v>
      </c>
      <c r="T56" s="37">
        <f>IF(V56=0,3,IF(U56&lt;0.01,3,IF(U56&gt;0.05,0,U56/(0.05-0.01)*3)))</f>
        <v>3</v>
      </c>
      <c r="U56" s="14">
        <f>IF(AA56=0,0,(V56-W56-X56-Y56-Z56)/AA56)</f>
        <v>-8.4221199873725588E-2</v>
      </c>
      <c r="V56" s="37">
        <v>398582.6</v>
      </c>
      <c r="W56" s="37">
        <v>0</v>
      </c>
      <c r="X56" s="37">
        <v>4392974.1500000004</v>
      </c>
      <c r="Y56" s="37">
        <v>1688189.67</v>
      </c>
      <c r="Z56" s="37">
        <v>0</v>
      </c>
      <c r="AA56" s="37">
        <v>67472100</v>
      </c>
      <c r="AB56" s="37">
        <f>IF(AE56=0,3,IF(AD56/AE56&lt;$AE$8/100,3,IF(AD56/AE56&gt;$AD$8/100,0,3)))</f>
        <v>0</v>
      </c>
      <c r="AC56" s="19">
        <f>IF(AE56=0,0,AD56/AE56)</f>
        <v>1.0540198201411357E-2</v>
      </c>
      <c r="AD56" s="37">
        <v>41373.440000000002</v>
      </c>
      <c r="AE56" s="37">
        <v>3925300</v>
      </c>
      <c r="AF56" s="37">
        <f>IF(AG56&gt;3,IF(AG56&lt;8,1,0),0)</f>
        <v>1</v>
      </c>
      <c r="AG56" s="15">
        <f>AH56+4-AI56</f>
        <v>4</v>
      </c>
      <c r="AH56" s="15">
        <v>6</v>
      </c>
      <c r="AI56" s="15">
        <v>6</v>
      </c>
      <c r="AJ56" s="37"/>
      <c r="AK56" s="15"/>
      <c r="AL56" s="32"/>
      <c r="AM56" s="37"/>
      <c r="AN56" s="37"/>
      <c r="AO56" s="37"/>
      <c r="AP56" s="30"/>
      <c r="AQ56" s="30"/>
      <c r="AR56" s="37">
        <f>IF(AS56&lt;0.3,0,IF(AS56&gt;0.7,2,2*AS56/0.7))</f>
        <v>0</v>
      </c>
      <c r="AS56" s="14">
        <f>AT56/(AT56+AU56)</f>
        <v>6.1957986742897604E-2</v>
      </c>
      <c r="AT56" s="31">
        <f>F56</f>
        <v>4456554.63</v>
      </c>
      <c r="AU56" s="37">
        <f>AA56</f>
        <v>67472100</v>
      </c>
      <c r="AV56" s="37">
        <f>IF(AW56/1&lt;$AY$8/100,0,IF(AW56/1&gt;$AX$8/100,$AV$8,($AX$8-$AY$8)*AW56))</f>
        <v>0</v>
      </c>
      <c r="AW56" s="14">
        <f>AX56/AY56-1</f>
        <v>-0.16494296818701626</v>
      </c>
      <c r="AX56" s="31">
        <f>AT56</f>
        <v>4456554.63</v>
      </c>
      <c r="AY56" s="20">
        <v>5336826.66</v>
      </c>
      <c r="AZ56" s="37">
        <v>2</v>
      </c>
      <c r="BA56" s="37">
        <f>AX56</f>
        <v>4456554.63</v>
      </c>
      <c r="BB56" s="37">
        <v>0</v>
      </c>
      <c r="BC56" s="37">
        <f>IF(BD56&lt;$BE$8/100,1,0)</f>
        <v>1</v>
      </c>
      <c r="BD56" s="14">
        <f>IF(BF56=0,0,BE56/BF56)</f>
        <v>0</v>
      </c>
      <c r="BE56" s="20">
        <v>0</v>
      </c>
      <c r="BF56" s="20">
        <v>3220732.58</v>
      </c>
      <c r="BG56" s="37">
        <f>IF(BH56=0,1,IF(BH56/BI56&lt;0.01,1,0))</f>
        <v>1</v>
      </c>
      <c r="BH56" s="37">
        <v>0</v>
      </c>
      <c r="BI56" s="37">
        <v>210331786.72</v>
      </c>
      <c r="BJ56" s="37">
        <f>IF(BK56&lt;0.001,$BJ$8,0)</f>
        <v>4</v>
      </c>
      <c r="BK56" s="14">
        <f>BL56/(BM56+BN56+BO56)</f>
        <v>0</v>
      </c>
      <c r="BL56" s="32">
        <v>0</v>
      </c>
      <c r="BM56" s="40">
        <v>75999412.200000003</v>
      </c>
      <c r="BN56" s="40">
        <v>420648</v>
      </c>
      <c r="BO56" s="40">
        <v>2523402.9</v>
      </c>
      <c r="BP56" s="37">
        <f>IF(BQ56&lt;0.95,0,IF(BQ56&lt;1.05,2,0))</f>
        <v>0</v>
      </c>
      <c r="BQ56" s="14">
        <f>(BR56/BS56/BT56)/BU56</f>
        <v>1.0705166807107094</v>
      </c>
      <c r="BR56" s="37">
        <v>18695109.789999999</v>
      </c>
      <c r="BS56" s="32">
        <v>27</v>
      </c>
      <c r="BT56" s="37">
        <v>12</v>
      </c>
      <c r="BU56" s="30">
        <v>53900.1</v>
      </c>
      <c r="BV56" s="37">
        <f>IF(BW56&lt;0.7,0,IF(BW56&lt;0.8,2,0))</f>
        <v>0</v>
      </c>
      <c r="BW56" s="14">
        <f>BX56/BY56</f>
        <v>0.49316142005532743</v>
      </c>
      <c r="BX56" s="40">
        <v>35472437.460000001</v>
      </c>
      <c r="BY56" s="31">
        <f>AT56+AU56</f>
        <v>71928654.629999995</v>
      </c>
      <c r="BZ56" s="37">
        <f>IF((CB56+CC56)/CD56&lt;0.6,0,2)</f>
        <v>2</v>
      </c>
      <c r="CA56" s="17">
        <f>(CB56+CC56)/CD56</f>
        <v>2</v>
      </c>
      <c r="CB56" s="37">
        <v>2</v>
      </c>
      <c r="CC56" s="37">
        <v>2</v>
      </c>
      <c r="CD56" s="37">
        <v>2</v>
      </c>
      <c r="CE56" s="37">
        <f>IF(CG56/CH56&lt;$CG$8/100,0,IF(CG56/CH56&gt;$CH$8/100,3,$CE$8*(CG56/CH56-$CE$8/100)/(($CG$8-$CH$8)/100)))</f>
        <v>3</v>
      </c>
      <c r="CF56" s="14">
        <f>CG56/CH56</f>
        <v>1</v>
      </c>
      <c r="CG56" s="37">
        <v>2</v>
      </c>
      <c r="CH56" s="37">
        <v>2</v>
      </c>
      <c r="CI56" s="37">
        <f>IF(CJ56&gt;0,0,5)</f>
        <v>5</v>
      </c>
      <c r="CJ56" s="32">
        <v>0</v>
      </c>
      <c r="CK56" s="37">
        <f>IF(CL56/CM56&lt;$CL$8/100,0,IF(CL56/CM56&gt;$CM$8/100,$CK$8,$CK$8*(CL56/CM56-$CK$8/100)/(($CL$8-$CM$8)/100)))</f>
        <v>2</v>
      </c>
      <c r="CL56" s="18">
        <v>35</v>
      </c>
      <c r="CM56" s="18">
        <v>35</v>
      </c>
      <c r="CN56" s="37">
        <f>IF(CO56&gt;0,0,3)</f>
        <v>3</v>
      </c>
      <c r="CO56" s="37">
        <v>0</v>
      </c>
      <c r="CP56" s="37">
        <f>IF(CQ56&gt;0,0,3)</f>
        <v>3</v>
      </c>
      <c r="CQ56" s="40">
        <v>0</v>
      </c>
      <c r="CR56" s="37">
        <f>IF(CT56/CS56&lt;0.95,0,5*(CS56/CT56))</f>
        <v>5</v>
      </c>
      <c r="CS56" s="37">
        <v>4</v>
      </c>
      <c r="CT56" s="37">
        <v>4</v>
      </c>
      <c r="CU56" s="37">
        <f>IF(CW56/CV56&lt;0.95,0,5*(CV56/CW56))</f>
        <v>4.166666666666667</v>
      </c>
      <c r="CV56" s="37">
        <v>5</v>
      </c>
      <c r="CW56" s="37">
        <v>6</v>
      </c>
      <c r="CX56" s="37">
        <f>IF(CY56&gt;0,0,4)</f>
        <v>0</v>
      </c>
      <c r="CY56" s="37">
        <v>1</v>
      </c>
      <c r="CZ56" s="37">
        <v>69.42</v>
      </c>
      <c r="DA56" s="37">
        <f>IF(DC56/DD56&gt;1,0,IF(DC56/DD56&lt;$DD$8/100,0,IF(DC56/DD56&gt;$DC$8/100,$DA$8,$DA$8*(DC56/DD56-$DD$8/100)/(($DC$8-$DD$8)/100))))</f>
        <v>4</v>
      </c>
      <c r="DB56" s="14">
        <f>DC56/DD56</f>
        <v>0.99478661147326397</v>
      </c>
      <c r="DC56" s="40">
        <v>135802.20000000001</v>
      </c>
      <c r="DD56" s="40">
        <v>136513.9</v>
      </c>
      <c r="DE56" s="37">
        <f>IF(DF56&gt;0.01,0,3)</f>
        <v>3</v>
      </c>
      <c r="DF56" s="14">
        <f>IF(DH56=0,0,DG56/DH56)</f>
        <v>0</v>
      </c>
      <c r="DG56" s="40">
        <v>0</v>
      </c>
      <c r="DH56" s="37">
        <v>136513.9</v>
      </c>
      <c r="DI56" s="37">
        <f>IF(DJ56&gt;0,0,3)</f>
        <v>3</v>
      </c>
      <c r="DJ56" s="37"/>
      <c r="DK56" s="37"/>
      <c r="DL56" s="37">
        <f>IF(DM56&lt;0.9,0,5*DM56)</f>
        <v>5</v>
      </c>
      <c r="DM56" s="16">
        <f>DN56/DO56</f>
        <v>1</v>
      </c>
      <c r="DN56" s="34">
        <v>12</v>
      </c>
      <c r="DO56" s="34">
        <v>12</v>
      </c>
      <c r="DP56" s="37">
        <f>IF(DR56/DS56&lt;$DS$8/100,0,IF(DR56/DS56&gt;$DR$8/100,$DP$8,$DP$8*(DR56/DS56-$DS$8/100)/(($DR$8-$DS$8)/100)))</f>
        <v>4</v>
      </c>
      <c r="DQ56" s="14">
        <f>DR56/DS56</f>
        <v>1</v>
      </c>
      <c r="DR56" s="34">
        <v>59</v>
      </c>
      <c r="DS56" s="34">
        <v>59</v>
      </c>
      <c r="DT56" s="22">
        <f>D56+H56+L56+P56+T56+AB56+AF56+AJ56+AN56+AR56+AV56+AZ56+BC56+BG56+BJ56+BP56+BV56+BZ56+CE56+CI56+CK56+CN56+CP56+CR56+CU56+CX56+DA56+DE56+DI56+DL56+DP56</f>
        <v>68.463038368498587</v>
      </c>
      <c r="DU56" s="57">
        <f>IF(DT56&gt;70,IF(DT56&gt;85,1,2),3)</f>
        <v>3</v>
      </c>
      <c r="DV56" s="57">
        <f t="shared" si="0"/>
        <v>47</v>
      </c>
    </row>
    <row r="57" spans="1:126" ht="45" x14ac:dyDescent="0.25">
      <c r="A57" s="13">
        <v>24</v>
      </c>
      <c r="B57" s="10" t="s">
        <v>151</v>
      </c>
      <c r="C57" s="10" t="s">
        <v>172</v>
      </c>
      <c r="D57" s="37">
        <f>IF(E57&gt;1,0,IF(F57/G57&lt;$G$8/100,0,IF(F57/G57&gt;$F$8/100,3,$D$8*(F57/G57-$G$8/100)/(($F$8-$G$8)/100))))</f>
        <v>3</v>
      </c>
      <c r="E57" s="19">
        <f>IF(G57=0,0,F57/G57)</f>
        <v>0.99272168368390235</v>
      </c>
      <c r="F57" s="37">
        <v>13163834.01</v>
      </c>
      <c r="G57" s="37">
        <v>13260347.01</v>
      </c>
      <c r="H57" s="37">
        <f>IF(J57/K57&lt;$K$8/100,0,IF(J57/K57&gt;$J$8/100,3,$H$8*(J57/K57-$K$8/100)/(($J$8-$K$8)/100)))</f>
        <v>0</v>
      </c>
      <c r="I57" s="14">
        <f>IF(K57=0,0,J57/K57)</f>
        <v>0.76398765365307542</v>
      </c>
      <c r="J57" s="37">
        <v>9537260.8000000007</v>
      </c>
      <c r="K57" s="37">
        <v>12483527.390000001</v>
      </c>
      <c r="L57" s="37">
        <f>IF(N57/O57&lt;$O$8/100,0,IF(N57/O57&gt;$N$8/100,3,$L$8*(N57/O57-$O$8/100)/(($N$8-$O$8)/100)))</f>
        <v>3</v>
      </c>
      <c r="M57" s="14">
        <f>IF(O57=0,0,N57/O57)</f>
        <v>1</v>
      </c>
      <c r="N57" s="31">
        <f>F57</f>
        <v>13163834.01</v>
      </c>
      <c r="O57" s="37">
        <v>13163834.01</v>
      </c>
      <c r="P57" s="37">
        <f>IF(R57/S57&lt;$S$8/100,0,IF(R57/S57&gt;$R$8/100,3,$P$8*(R57/S57-$S$8/100)/(($R$8-$S$8)/100)))</f>
        <v>0.20981480479613124</v>
      </c>
      <c r="Q57" s="14">
        <f>IF(S57=0,0,R57/S57)</f>
        <v>0.76398765365307542</v>
      </c>
      <c r="R57" s="37">
        <f>J57</f>
        <v>9537260.8000000007</v>
      </c>
      <c r="S57" s="31">
        <f>K57</f>
        <v>12483527.390000001</v>
      </c>
      <c r="T57" s="37">
        <f>IF(V57=0,3,IF(U57&lt;0.01,3,IF(U57&gt;0.05,0,U57/(0.05-0.01)*3)))</f>
        <v>3</v>
      </c>
      <c r="U57" s="14">
        <f>IF(AA57=0,0,(V57-W57-X57-Y57-Z57)/AA57)</f>
        <v>-4.2037348205905704E-2</v>
      </c>
      <c r="V57" s="37">
        <v>743920.1</v>
      </c>
      <c r="W57" s="37">
        <v>203391.04</v>
      </c>
      <c r="X57" s="37">
        <v>1434783.15</v>
      </c>
      <c r="Y57" s="37">
        <v>1434783.15</v>
      </c>
      <c r="Z57" s="37"/>
      <c r="AA57" s="37">
        <v>55404000</v>
      </c>
      <c r="AB57" s="37">
        <f>IF(AE57=0,3,IF(AD57/AE57&lt;$AE$8/100,3,IF(AD57/AE57&gt;$AD$8/100,0,3)))</f>
        <v>0</v>
      </c>
      <c r="AC57" s="19">
        <f>IF(AE57=0,0,AD57/AE57)</f>
        <v>9.171333825230997E-2</v>
      </c>
      <c r="AD57" s="37">
        <v>109382.83</v>
      </c>
      <c r="AE57" s="37">
        <v>1192660</v>
      </c>
      <c r="AF57" s="37">
        <f>IF(AG57&gt;3,IF(AG57&lt;8,1,0),0)</f>
        <v>1</v>
      </c>
      <c r="AG57" s="15">
        <f>AH57+4-AI57</f>
        <v>7</v>
      </c>
      <c r="AH57" s="15">
        <v>11</v>
      </c>
      <c r="AI57" s="15">
        <v>8</v>
      </c>
      <c r="AJ57" s="37"/>
      <c r="AK57" s="15"/>
      <c r="AL57" s="37"/>
      <c r="AM57" s="37"/>
      <c r="AN57" s="37"/>
      <c r="AO57" s="37"/>
      <c r="AP57" s="37"/>
      <c r="AQ57" s="37"/>
      <c r="AR57" s="37">
        <f>IF(AS57&lt;0.3,0,IF(AS57&gt;0.7,2,2*AS57/0.7))</f>
        <v>0</v>
      </c>
      <c r="AS57" s="14">
        <f>AT57/(AT57+AU57)</f>
        <v>0.19198264317464325</v>
      </c>
      <c r="AT57" s="31">
        <f>F57</f>
        <v>13163834.01</v>
      </c>
      <c r="AU57" s="37">
        <f>AA57</f>
        <v>55404000</v>
      </c>
      <c r="AV57" s="37">
        <f>IF(AW57/1&lt;$AY$8/100,0,IF(AW57/1&gt;$AX$8/100,$AV$8,($AX$8-$AY$8)*AW57))</f>
        <v>2</v>
      </c>
      <c r="AW57" s="14">
        <f>AX57/AY57-1</f>
        <v>3.9676977681589163</v>
      </c>
      <c r="AX57" s="31">
        <f>AT57</f>
        <v>13163834.01</v>
      </c>
      <c r="AY57" s="37">
        <v>2649886.25</v>
      </c>
      <c r="AZ57" s="37">
        <v>2</v>
      </c>
      <c r="BA57" s="37">
        <f>AX57</f>
        <v>13163834.01</v>
      </c>
      <c r="BB57" s="37">
        <v>0</v>
      </c>
      <c r="BC57" s="37">
        <f>IF(BD57&lt;$BE$8/100,1,0)</f>
        <v>1</v>
      </c>
      <c r="BD57" s="14">
        <f>IF(BF57=0,0,BE57/BF57)</f>
        <v>0</v>
      </c>
      <c r="BE57" s="37">
        <v>0</v>
      </c>
      <c r="BF57" s="37">
        <v>2085873.97</v>
      </c>
      <c r="BG57" s="37">
        <f>IF(BH57=0,1,IF(BH57/BI57&lt;0.01,1,0))</f>
        <v>1</v>
      </c>
      <c r="BH57" s="37">
        <v>0</v>
      </c>
      <c r="BI57" s="37">
        <v>164614408.31999999</v>
      </c>
      <c r="BJ57" s="37">
        <f>IF(BK57&lt;0.001,$BJ$8,0)</f>
        <v>4</v>
      </c>
      <c r="BK57" s="14">
        <f>BL57/(BM57+BN57+BO57)</f>
        <v>0</v>
      </c>
      <c r="BL57" s="37">
        <v>0</v>
      </c>
      <c r="BM57" s="37">
        <v>25216639.949999999</v>
      </c>
      <c r="BN57" s="37">
        <v>1159050.68</v>
      </c>
      <c r="BO57" s="37">
        <v>6438289.9199999999</v>
      </c>
      <c r="BP57" s="37">
        <f>IF(BQ57&lt;0.95,0,IF(BQ57&lt;1.05,2,0))</f>
        <v>2</v>
      </c>
      <c r="BQ57" s="14">
        <f>(BR57/BS57/BT57)/BU57</f>
        <v>1.0252083747945084</v>
      </c>
      <c r="BR57" s="37">
        <v>18765900</v>
      </c>
      <c r="BS57" s="37">
        <v>28.3</v>
      </c>
      <c r="BT57" s="37">
        <v>12</v>
      </c>
      <c r="BU57" s="30">
        <v>53900.1</v>
      </c>
      <c r="BV57" s="37">
        <f>IF(BW57&lt;0.7,0,IF(BW57&lt;0.8,2,0))</f>
        <v>0</v>
      </c>
      <c r="BW57" s="14">
        <f>BX57/BY57</f>
        <v>0.55964790566963984</v>
      </c>
      <c r="BX57" s="37">
        <v>38373844.700000003</v>
      </c>
      <c r="BY57" s="31">
        <f>AT57+AU57</f>
        <v>68567834.010000005</v>
      </c>
      <c r="BZ57" s="37">
        <f>IF((CB57+CC57)/CD57&lt;0.6,0,2)</f>
        <v>2</v>
      </c>
      <c r="CA57" s="17">
        <f>(CB57+CC57)/CD57</f>
        <v>2</v>
      </c>
      <c r="CB57" s="37">
        <v>3</v>
      </c>
      <c r="CC57" s="37">
        <v>3</v>
      </c>
      <c r="CD57" s="37">
        <v>3</v>
      </c>
      <c r="CE57" s="37">
        <f>IF(CG57/CH57&lt;$CG$8/100,0,IF(CG57/CH57&gt;$CH$8/100,3,$CE$8*(CG57/CH57-$CE$8/100)/(($CG$8-$CH$8)/100)))</f>
        <v>3</v>
      </c>
      <c r="CF57" s="14">
        <f>CG57/CH57</f>
        <v>1</v>
      </c>
      <c r="CG57" s="37">
        <v>2</v>
      </c>
      <c r="CH57" s="37">
        <v>2</v>
      </c>
      <c r="CI57" s="37">
        <f>IF(CJ57&gt;0,0,5)</f>
        <v>5</v>
      </c>
      <c r="CJ57" s="37">
        <v>0</v>
      </c>
      <c r="CK57" s="37">
        <f>IF(CL57/CM57&lt;$CL$8/100,0,IF(CL57/CM57&gt;$CM$8/100,$CK$8,$CK$8*(CL57/CM57-$CK$8/100)/(($CL$8-$CM$8)/100)))</f>
        <v>2</v>
      </c>
      <c r="CL57" s="18">
        <v>36</v>
      </c>
      <c r="CM57" s="18">
        <v>36</v>
      </c>
      <c r="CN57" s="37">
        <f>IF(CO57&gt;0,0,3)</f>
        <v>3</v>
      </c>
      <c r="CO57" s="37">
        <v>0</v>
      </c>
      <c r="CP57" s="37">
        <f>IF(CQ57&gt;0,0,3)</f>
        <v>0</v>
      </c>
      <c r="CQ57" s="37">
        <v>1</v>
      </c>
      <c r="CR57" s="37">
        <f>IF(CT57/CS57&lt;0.95,0,5*(CS57/CT57))</f>
        <v>5</v>
      </c>
      <c r="CS57" s="37">
        <v>4</v>
      </c>
      <c r="CT57" s="37">
        <v>4</v>
      </c>
      <c r="CU57" s="37">
        <f>IF(CW57/CV57&lt;0.95,0,5*(CV57/CW57))</f>
        <v>4.166666666666667</v>
      </c>
      <c r="CV57" s="37">
        <v>5</v>
      </c>
      <c r="CW57" s="37">
        <v>6</v>
      </c>
      <c r="CX57" s="37">
        <f>IF(CY57&gt;0,0,4)</f>
        <v>4</v>
      </c>
      <c r="CY57" s="37"/>
      <c r="CZ57" s="37">
        <v>101.2</v>
      </c>
      <c r="DA57" s="37">
        <f>IF(DC57/DD57&gt;1,0,IF(DC57/DD57&lt;$DD$8/100,0,IF(DC57/DD57&gt;$DC$8/100,$DA$8,$DA$8*(DC57/DD57-$DD$8/100)/(($DC$8-$DD$8)/100))))</f>
        <v>2.9491007572837553</v>
      </c>
      <c r="DB57" s="14">
        <f>DC57/DD57</f>
        <v>0.94584577461172203</v>
      </c>
      <c r="DC57" s="37">
        <v>64462.7</v>
      </c>
      <c r="DD57" s="37">
        <v>68153.5</v>
      </c>
      <c r="DE57" s="37">
        <f>IF(DF57&gt;0.01,0,3)</f>
        <v>3</v>
      </c>
      <c r="DF57" s="14">
        <f>IF(DH57=0,0,DG57/DH57)</f>
        <v>0</v>
      </c>
      <c r="DG57" s="37">
        <v>0</v>
      </c>
      <c r="DH57" s="37">
        <v>68153.5</v>
      </c>
      <c r="DI57" s="37">
        <f>IF(DJ57&gt;0,0,3)</f>
        <v>3</v>
      </c>
      <c r="DJ57" s="37"/>
      <c r="DK57" s="37"/>
      <c r="DL57" s="37">
        <f>IF(DM57&lt;0.9,0,5*DM57)</f>
        <v>5</v>
      </c>
      <c r="DM57" s="16">
        <f>DN57/DO57</f>
        <v>1</v>
      </c>
      <c r="DN57" s="34">
        <v>16</v>
      </c>
      <c r="DO57" s="34">
        <v>16</v>
      </c>
      <c r="DP57" s="37">
        <f>IF(DR57/DS57&lt;$DS$8/100,0,IF(DR57/DS57&gt;$DR$8/100,$DP$8,$DP$8*(DR57/DS57-$DS$8/100)/(($DR$8-$DS$8)/100)))</f>
        <v>4</v>
      </c>
      <c r="DQ57" s="14">
        <f>DR57/DS57</f>
        <v>1</v>
      </c>
      <c r="DR57" s="34">
        <v>52</v>
      </c>
      <c r="DS57" s="34">
        <v>52</v>
      </c>
      <c r="DT57" s="22">
        <f>D57+H57+L57+P57+T57+AB57+AF57+AJ57+AN57+AR57+AV57+AZ57+BC57+BG57+BJ57+BP57+BV57+BZ57+CE57+CI57+CK57+CN57+CP57+CR57+CU57+CX57+DA57+DE57+DI57+DL57+DP57</f>
        <v>68.325582228746555</v>
      </c>
      <c r="DU57" s="57">
        <f>IF(DT57&gt;70,IF(DT57&gt;85,1,2),3)</f>
        <v>3</v>
      </c>
      <c r="DV57" s="57">
        <f t="shared" si="0"/>
        <v>48</v>
      </c>
    </row>
    <row r="58" spans="1:126" ht="45" x14ac:dyDescent="0.25">
      <c r="A58" s="13">
        <v>67</v>
      </c>
      <c r="B58" s="10" t="s">
        <v>151</v>
      </c>
      <c r="C58" s="10" t="s">
        <v>215</v>
      </c>
      <c r="D58" s="37">
        <f>IF(E58&gt;1,0,IF(F58/G58&lt;$G$8/100,0,IF(F58/G58&gt;$F$8/100,3,$D$8*(F58/G58-$G$8/100)/(($F$8-$G$8)/100))))</f>
        <v>0</v>
      </c>
      <c r="E58" s="19">
        <f>IF(G58=0,0,F58/G58)</f>
        <v>1.0001444809242439</v>
      </c>
      <c r="F58" s="34">
        <v>72155864.670000002</v>
      </c>
      <c r="G58" s="34">
        <v>72145441.030000001</v>
      </c>
      <c r="H58" s="37">
        <f>IF(J58/K58&lt;$K$8/100,0,IF(J58/K58&gt;$J$8/100,3,$H$8*(J58/K58-$K$8/100)/(($J$8-$K$8)/100)))</f>
        <v>0</v>
      </c>
      <c r="I58" s="14">
        <f>IF(K58=0,0,J58/K58)</f>
        <v>0.63362949182544548</v>
      </c>
      <c r="J58" s="34">
        <v>54438016.380000003</v>
      </c>
      <c r="K58" s="34">
        <v>85914587.439999998</v>
      </c>
      <c r="L58" s="37">
        <f>IF(N58/O58&lt;$O$8/100,0,IF(N58/O58&gt;$N$8/100,3,$L$8*(N58/O58-$O$8/100)/(($N$8-$O$8)/100)))</f>
        <v>3</v>
      </c>
      <c r="M58" s="14">
        <f>IF(O58=0,0,N58/O58)</f>
        <v>1.894953092233304</v>
      </c>
      <c r="N58" s="31">
        <f>F58</f>
        <v>72155864.670000002</v>
      </c>
      <c r="O58" s="34">
        <v>38077916</v>
      </c>
      <c r="P58" s="37">
        <f>IF(R58/S58&lt;$S$8/100,0,IF(R58/S58&gt;$R$8/100,3,$P$8*(R58/S58-$S$8/100)/(($R$8-$S$8)/100)))</f>
        <v>0</v>
      </c>
      <c r="Q58" s="14">
        <f>IF(S58=0,0,R58/S58)</f>
        <v>0.63362949182544548</v>
      </c>
      <c r="R58" s="37">
        <f>J58</f>
        <v>54438016.380000003</v>
      </c>
      <c r="S58" s="31">
        <f>K58</f>
        <v>85914587.439999998</v>
      </c>
      <c r="T58" s="37">
        <f>IF(V58=0,3,IF(U58&lt;0.01,3,IF(U58&gt;0.05,0,U58/(0.05-0.01)*3)))</f>
        <v>3</v>
      </c>
      <c r="U58" s="14">
        <f>IF(AA58=0,0,(V58-W58-X58-Y58-Z58)/AA58)</f>
        <v>-0.2827491680999526</v>
      </c>
      <c r="V58" s="34">
        <v>15424.06</v>
      </c>
      <c r="W58" s="34">
        <v>5662.97</v>
      </c>
      <c r="X58" s="34">
        <v>28703496.120000001</v>
      </c>
      <c r="Y58" s="34">
        <v>1938010.09</v>
      </c>
      <c r="Z58" s="37">
        <v>4898834.8499999996</v>
      </c>
      <c r="AA58" s="34">
        <v>125661130</v>
      </c>
      <c r="AB58" s="37">
        <f>IF(AE58=0,3,IF(AD58/AE58&lt;$AE$8/100,3,IF(AD58/AE58&gt;$AD$8/100,0,3)))</f>
        <v>3</v>
      </c>
      <c r="AC58" s="19">
        <f>IF(AE58=0,0,AD58/AE58)</f>
        <v>0</v>
      </c>
      <c r="AD58" s="37">
        <v>442928</v>
      </c>
      <c r="AE58" s="37"/>
      <c r="AF58" s="37">
        <f>IF(AG58&gt;3,IF(AG58&lt;8,1,0),0)</f>
        <v>0</v>
      </c>
      <c r="AG58" s="15">
        <f>AH58+4-AI58</f>
        <v>10</v>
      </c>
      <c r="AH58" s="6">
        <v>18</v>
      </c>
      <c r="AI58" s="6">
        <v>12</v>
      </c>
      <c r="AJ58" s="37"/>
      <c r="AK58" s="15"/>
      <c r="AL58" s="37"/>
      <c r="AM58" s="37"/>
      <c r="AN58" s="37"/>
      <c r="AO58" s="37"/>
      <c r="AP58" s="37"/>
      <c r="AQ58" s="37"/>
      <c r="AR58" s="37">
        <f>IF(AS58&lt;0.3,0,IF(AS58&gt;0.7,2,2*AS58/0.7))</f>
        <v>1.0421734173384567</v>
      </c>
      <c r="AS58" s="14">
        <f>AT58/(AT58+AU58)</f>
        <v>0.36476069606845979</v>
      </c>
      <c r="AT58" s="31">
        <f>F58</f>
        <v>72155864.670000002</v>
      </c>
      <c r="AU58" s="37">
        <f>AA58</f>
        <v>125661130</v>
      </c>
      <c r="AV58" s="37">
        <f>IF(AW58/1&lt;$AY$8/100,0,IF(AW58/1&gt;$AX$8/100,$AV$8,($AX$8-$AY$8)*AW58))</f>
        <v>2</v>
      </c>
      <c r="AW58" s="14">
        <f>AX58/AY58-1</f>
        <v>0.88202607369540464</v>
      </c>
      <c r="AX58" s="31">
        <f>AT58</f>
        <v>72155864.670000002</v>
      </c>
      <c r="AY58" s="37">
        <v>38339460.689999998</v>
      </c>
      <c r="AZ58" s="37">
        <v>2</v>
      </c>
      <c r="BA58" s="37">
        <f>AX58</f>
        <v>72155864.670000002</v>
      </c>
      <c r="BB58" s="37">
        <v>0</v>
      </c>
      <c r="BC58" s="37">
        <f>IF(BD58&lt;$BE$8/100,1,0)</f>
        <v>1</v>
      </c>
      <c r="BD58" s="14">
        <f>IF(BF58=0,0,BE58/BF58)</f>
        <v>0</v>
      </c>
      <c r="BE58" s="37"/>
      <c r="BF58" s="37">
        <v>3855554.47</v>
      </c>
      <c r="BG58" s="37">
        <f>IF(BH58=0,1,IF(BH58/BI58&lt;0.01,1,0))</f>
        <v>1</v>
      </c>
      <c r="BH58" s="37"/>
      <c r="BI58" s="37">
        <v>372848491.19999999</v>
      </c>
      <c r="BJ58" s="37">
        <f>IF(BK58&lt;0.001,$BJ$8,0)</f>
        <v>4</v>
      </c>
      <c r="BK58" s="14">
        <f>BL58/(BM58+BN58+BO58)</f>
        <v>0</v>
      </c>
      <c r="BL58" s="37"/>
      <c r="BM58" s="37">
        <v>89742798.939999998</v>
      </c>
      <c r="BN58" s="37"/>
      <c r="BO58" s="37">
        <v>23798458.620000001</v>
      </c>
      <c r="BP58" s="37">
        <f>IF(BQ58&lt;0.95,0,IF(BQ58&lt;1.05,2,0))</f>
        <v>0</v>
      </c>
      <c r="BQ58" s="14">
        <f>(BR58/BS58/BT58)/BU58</f>
        <v>1.0692674388964447</v>
      </c>
      <c r="BR58" s="34">
        <v>4295900</v>
      </c>
      <c r="BS58" s="34">
        <v>6.2</v>
      </c>
      <c r="BT58" s="34">
        <v>12</v>
      </c>
      <c r="BU58" s="34">
        <v>54000.14</v>
      </c>
      <c r="BV58" s="37">
        <f>IF(BW58&lt;0.7,0,IF(BW58&lt;0.8,2,0))</f>
        <v>0</v>
      </c>
      <c r="BW58" s="14">
        <f>BX58/BY58</f>
        <v>0.38399582465964877</v>
      </c>
      <c r="BX58" s="34">
        <v>75960900</v>
      </c>
      <c r="BY58" s="31">
        <f>AT58+AU58</f>
        <v>197816994.67000002</v>
      </c>
      <c r="BZ58" s="37">
        <f>IF((CB58+CC58)/CD58&lt;0.6,0,2)</f>
        <v>2</v>
      </c>
      <c r="CA58" s="17">
        <f>(CB58+CC58)/CD58</f>
        <v>1.5</v>
      </c>
      <c r="CB58" s="34">
        <v>6</v>
      </c>
      <c r="CC58" s="34">
        <v>3</v>
      </c>
      <c r="CD58" s="34">
        <v>6</v>
      </c>
      <c r="CE58" s="37">
        <f>IF(CG58/CH58&lt;$CG$8/100,0,IF(CG58/CH58&gt;$CH$8/100,3,$CE$8*(CG58/CH58-$CE$8/100)/(($CG$8-$CH$8)/100)))</f>
        <v>3</v>
      </c>
      <c r="CF58" s="14">
        <f>CG58/CH58</f>
        <v>1</v>
      </c>
      <c r="CG58" s="34">
        <v>2</v>
      </c>
      <c r="CH58" s="34">
        <v>2</v>
      </c>
      <c r="CI58" s="37">
        <f>IF(CJ58&gt;0,0,5)</f>
        <v>5</v>
      </c>
      <c r="CJ58" s="37"/>
      <c r="CK58" s="37">
        <f>IF(CL58/CM58&lt;$CL$8/100,0,IF(CL58/CM58&gt;$CM$8/100,$CK$8,$CK$8*(CL58/CM58-$CK$8/100)/(($CL$8-$CM$8)/100)))</f>
        <v>2</v>
      </c>
      <c r="CL58" s="34">
        <v>37</v>
      </c>
      <c r="CM58" s="34">
        <v>37</v>
      </c>
      <c r="CN58" s="37">
        <f>IF(CO58&gt;0,0,3)</f>
        <v>3</v>
      </c>
      <c r="CO58" s="37"/>
      <c r="CP58" s="37">
        <f>IF(CQ58&gt;0,0,3)</f>
        <v>3</v>
      </c>
      <c r="CQ58" s="37"/>
      <c r="CR58" s="37">
        <f>IF(CT58/CS58&lt;0.95,0,5*(CS58/CT58))</f>
        <v>5</v>
      </c>
      <c r="CS58" s="37">
        <v>4</v>
      </c>
      <c r="CT58" s="37">
        <v>4</v>
      </c>
      <c r="CU58" s="37">
        <f>IF(CW58/CV58&lt;0.95,0,5*(CV58/CW58))</f>
        <v>5</v>
      </c>
      <c r="CV58" s="37">
        <v>6</v>
      </c>
      <c r="CW58" s="37">
        <v>6</v>
      </c>
      <c r="CX58" s="37">
        <f>IF(CY58&gt;0,0,4)</f>
        <v>4</v>
      </c>
      <c r="CY58" s="37">
        <v>0</v>
      </c>
      <c r="CZ58" s="37">
        <v>9.5</v>
      </c>
      <c r="DA58" s="37">
        <f>IF(DC58/DD58&gt;1,0,IF(DC58/DD58&lt;$DD$8/100,0,IF(DC58/DD58&gt;$DC$8/100,$DA$8,$DA$8*(DC58/DD58-$DD$8/100)/(($DC$8-$DD$8)/100))))</f>
        <v>0</v>
      </c>
      <c r="DB58" s="14">
        <f>DC58/DD58</f>
        <v>1.0088411591897115</v>
      </c>
      <c r="DC58" s="35">
        <v>144574</v>
      </c>
      <c r="DD58" s="35">
        <v>143307</v>
      </c>
      <c r="DE58" s="37">
        <f>IF(DF58&gt;0.01,0,3)</f>
        <v>3</v>
      </c>
      <c r="DF58" s="14">
        <f>IF(DH58=0,0,DG58/DH58)</f>
        <v>0</v>
      </c>
      <c r="DG58" s="37"/>
      <c r="DH58" s="37">
        <v>144574</v>
      </c>
      <c r="DI58" s="37">
        <f>IF(DJ58&gt;0,0,3)</f>
        <v>3</v>
      </c>
      <c r="DJ58" s="37"/>
      <c r="DK58" s="37"/>
      <c r="DL58" s="37">
        <f>IF(DM58&lt;0.9,0,5*DM58)</f>
        <v>5</v>
      </c>
      <c r="DM58" s="16">
        <f>DN58/DO58</f>
        <v>1</v>
      </c>
      <c r="DN58" s="34">
        <v>32</v>
      </c>
      <c r="DO58" s="34">
        <v>32</v>
      </c>
      <c r="DP58" s="37">
        <f>IF(DR58/DS58&lt;$DS$8/100,0,IF(DR58/DS58&gt;$DR$8/100,$DP$8,$DP$8*(DR58/DS58-$DS$8/100)/(($DR$8-$DS$8)/100)))</f>
        <v>4</v>
      </c>
      <c r="DQ58" s="14">
        <f>DR58/DS58</f>
        <v>1</v>
      </c>
      <c r="DR58" s="34">
        <v>76</v>
      </c>
      <c r="DS58" s="34">
        <v>76</v>
      </c>
      <c r="DT58" s="22">
        <f>D58+H58+L58+P58+T58+AB58+AF58+AJ58+AN58+AR58+AV58+AZ58+BC58+BG58+BJ58+BP58+BV58+BZ58+CE58+CI58+CK58+CN58+CP58+CR58+CU58+CX58+DA58+DE58+DI58+DL58+DP58</f>
        <v>67.042173417338461</v>
      </c>
      <c r="DU58" s="57">
        <f>IF(DT58&gt;70,IF(DT58&gt;85,1,2),3)</f>
        <v>3</v>
      </c>
      <c r="DV58" s="57">
        <f t="shared" si="0"/>
        <v>49</v>
      </c>
    </row>
    <row r="59" spans="1:126" ht="60" x14ac:dyDescent="0.25">
      <c r="A59" s="13">
        <v>46</v>
      </c>
      <c r="B59" s="10" t="s">
        <v>151</v>
      </c>
      <c r="C59" s="10" t="s">
        <v>194</v>
      </c>
      <c r="D59" s="37"/>
      <c r="E59" s="19">
        <f>IF(G59=0,0,F59/G59)</f>
        <v>0</v>
      </c>
      <c r="F59" s="37">
        <v>0</v>
      </c>
      <c r="G59" s="37">
        <v>0</v>
      </c>
      <c r="H59" s="37"/>
      <c r="I59" s="14">
        <f>IF(K59=0,0,J59/K59)</f>
        <v>0</v>
      </c>
      <c r="J59" s="37">
        <v>0</v>
      </c>
      <c r="K59" s="37">
        <v>0</v>
      </c>
      <c r="L59" s="37"/>
      <c r="M59" s="14">
        <f>IF(O59=0,0,N59/O59)</f>
        <v>0</v>
      </c>
      <c r="N59" s="31">
        <f>F59</f>
        <v>0</v>
      </c>
      <c r="O59" s="37">
        <v>0</v>
      </c>
      <c r="P59" s="37"/>
      <c r="Q59" s="14">
        <f>IF(S59=0,0,R59/S59)</f>
        <v>0</v>
      </c>
      <c r="R59" s="37">
        <f>J59</f>
        <v>0</v>
      </c>
      <c r="S59" s="31">
        <f>K59</f>
        <v>0</v>
      </c>
      <c r="T59" s="37">
        <f>IF(V59=0,3,IF(U59&lt;0.01,3,IF(U59&gt;0.05,0,U59/(0.05-0.01)*3)))</f>
        <v>3</v>
      </c>
      <c r="U59" s="14">
        <f>IF(AA59=0,0,(V59-W59-X59-Y59-Z59)/AA59)</f>
        <v>-7.2430728709088121E-2</v>
      </c>
      <c r="V59" s="37">
        <v>0</v>
      </c>
      <c r="W59" s="37">
        <v>0</v>
      </c>
      <c r="X59" s="37">
        <v>4195281.45</v>
      </c>
      <c r="Y59" s="37">
        <v>2037440.7</v>
      </c>
      <c r="Z59" s="37">
        <v>0</v>
      </c>
      <c r="AA59" s="37">
        <v>86050800</v>
      </c>
      <c r="AB59" s="37">
        <f>IF(AE59=0,3,IF(AD59/AE59&lt;$AE$8/100,3,IF(AD59/AE59&gt;$AD$8/100,0,3)))</f>
        <v>3</v>
      </c>
      <c r="AC59" s="19">
        <f>IF(AE59=0,0,AD59/AE59)</f>
        <v>2.7446358125661502E-4</v>
      </c>
      <c r="AD59" s="37">
        <v>4564</v>
      </c>
      <c r="AE59" s="37">
        <v>16628800</v>
      </c>
      <c r="AF59" s="37">
        <f>IF(AG59&gt;3,IF(AG59&lt;8,1,0),0)</f>
        <v>0</v>
      </c>
      <c r="AG59" s="15">
        <f>AH59+4-AI59</f>
        <v>-1</v>
      </c>
      <c r="AH59" s="15">
        <v>2</v>
      </c>
      <c r="AI59" s="15">
        <v>7</v>
      </c>
      <c r="AJ59" s="37"/>
      <c r="AK59" s="15"/>
      <c r="AL59" s="37"/>
      <c r="AM59" s="37"/>
      <c r="AN59" s="37"/>
      <c r="AO59" s="37"/>
      <c r="AP59" s="37">
        <v>0</v>
      </c>
      <c r="AQ59" s="37">
        <v>0</v>
      </c>
      <c r="AR59" s="37">
        <f>IF(AS59&lt;0.3,0,IF(AS59&gt;0.7,2,2*AS59/0.7))</f>
        <v>0</v>
      </c>
      <c r="AS59" s="14">
        <f>AT59/(AT59+AU59)</f>
        <v>0</v>
      </c>
      <c r="AT59" s="31">
        <f>F59</f>
        <v>0</v>
      </c>
      <c r="AU59" s="37">
        <f>AA59</f>
        <v>86050800</v>
      </c>
      <c r="AV59" s="37">
        <f>IF(AW59/1&lt;$AY$8/100,0,IF(AW59/1&gt;$AX$8/100,$AV$8,($AX$8-$AY$8)*AW59))</f>
        <v>0</v>
      </c>
      <c r="AW59" s="14">
        <v>0</v>
      </c>
      <c r="AX59" s="31">
        <f>AT59</f>
        <v>0</v>
      </c>
      <c r="AY59" s="37">
        <v>0</v>
      </c>
      <c r="AZ59" s="37">
        <v>2</v>
      </c>
      <c r="BA59" s="37">
        <f>AX59</f>
        <v>0</v>
      </c>
      <c r="BB59" s="37">
        <v>0</v>
      </c>
      <c r="BC59" s="37">
        <f>IF(BD59&lt;$BE$8/100,1,0)</f>
        <v>1</v>
      </c>
      <c r="BD59" s="14">
        <f>IF(BF59=0,0,BE59/BF59)</f>
        <v>0</v>
      </c>
      <c r="BE59" s="37">
        <v>0</v>
      </c>
      <c r="BF59" s="37">
        <v>47050.55</v>
      </c>
      <c r="BG59" s="37">
        <f>IF(BH59=0,1,IF(BH59/BI59&lt;0.01,1,0))</f>
        <v>1</v>
      </c>
      <c r="BH59" s="37">
        <v>0</v>
      </c>
      <c r="BI59" s="37">
        <v>284117931.45999998</v>
      </c>
      <c r="BJ59" s="37">
        <f>IF(BK59&lt;0.001,$BJ$8,0)</f>
        <v>4</v>
      </c>
      <c r="BK59" s="14">
        <f>BL59/(BM59+BN59+BO59)</f>
        <v>0</v>
      </c>
      <c r="BL59" s="37">
        <v>0</v>
      </c>
      <c r="BM59" s="37">
        <v>4885068.8099999996</v>
      </c>
      <c r="BN59" s="37">
        <v>42500</v>
      </c>
      <c r="BO59" s="37">
        <v>7460109.3200000003</v>
      </c>
      <c r="BP59" s="37">
        <f>IF(BQ59&lt;0.95,0,IF(BQ59&lt;1.05,2,0))</f>
        <v>2</v>
      </c>
      <c r="BQ59" s="14">
        <f>(BR59/BS59/BT59)/BU59</f>
        <v>0.98323027242545691</v>
      </c>
      <c r="BR59" s="37">
        <v>31133200</v>
      </c>
      <c r="BS59" s="37">
        <v>49.7</v>
      </c>
      <c r="BT59" s="37">
        <v>12</v>
      </c>
      <c r="BU59" s="37">
        <v>53092.22</v>
      </c>
      <c r="BV59" s="37">
        <f>IF(BW59&lt;0.7,0,IF(BW59&lt;0.8,2,0))</f>
        <v>0</v>
      </c>
      <c r="BW59" s="14">
        <f>BX59/BY59</f>
        <v>0.83511948755851195</v>
      </c>
      <c r="BX59" s="37">
        <v>71862700</v>
      </c>
      <c r="BY59" s="31">
        <f>AT59+AU59</f>
        <v>86050800</v>
      </c>
      <c r="BZ59" s="37">
        <f>IF((CB59+CC59)/CD59&lt;0.6,0,2)</f>
        <v>2</v>
      </c>
      <c r="CA59" s="17">
        <f>(CB59+CC59)/CD59</f>
        <v>2</v>
      </c>
      <c r="CB59" s="37">
        <v>2</v>
      </c>
      <c r="CC59" s="37">
        <v>2</v>
      </c>
      <c r="CD59" s="37">
        <v>2</v>
      </c>
      <c r="CE59" s="37">
        <f>IF(CG59/CH59&lt;$CG$8/100,0,IF(CG59/CH59&gt;$CH$8/100,3,$CE$8*(CG59/CH59-$CE$8/100)/(($CG$8-$CH$8)/100)))</f>
        <v>3</v>
      </c>
      <c r="CF59" s="14">
        <f>CG59/CH59</f>
        <v>1</v>
      </c>
      <c r="CG59" s="37">
        <v>1</v>
      </c>
      <c r="CH59" s="37">
        <v>1</v>
      </c>
      <c r="CI59" s="37">
        <f>IF(CJ59&gt;0,0,5)</f>
        <v>5</v>
      </c>
      <c r="CJ59" s="37">
        <v>0</v>
      </c>
      <c r="CK59" s="37">
        <f>IF(CL59/CM59&lt;$CL$8/100,0,IF(CL59/CM59&gt;$CM$8/100,$CK$8,$CK$8*(CL59/CM59-$CK$8/100)/(($CL$8-$CM$8)/100)))</f>
        <v>2</v>
      </c>
      <c r="CL59" s="37">
        <v>30</v>
      </c>
      <c r="CM59" s="37">
        <v>30</v>
      </c>
      <c r="CN59" s="37">
        <f>IF(CO59&gt;0,0,3)</f>
        <v>3</v>
      </c>
      <c r="CO59" s="37"/>
      <c r="CP59" s="37">
        <f>IF(CQ59&gt;0,0,3)</f>
        <v>3</v>
      </c>
      <c r="CQ59" s="37"/>
      <c r="CR59" s="37">
        <f>IF(CT59/CS59&lt;0.95,0,5*(CS59/CT59))</f>
        <v>5</v>
      </c>
      <c r="CS59" s="37">
        <v>4</v>
      </c>
      <c r="CT59" s="37">
        <v>4</v>
      </c>
      <c r="CU59" s="37">
        <f>IF(CW59/CV59&lt;0.95,0,5*(CV59/CW59))</f>
        <v>5</v>
      </c>
      <c r="CV59" s="37">
        <v>6</v>
      </c>
      <c r="CW59" s="37">
        <v>6</v>
      </c>
      <c r="CX59" s="37">
        <f>IF(CY59&gt;0,0,4)</f>
        <v>4</v>
      </c>
      <c r="CY59" s="37">
        <v>0</v>
      </c>
      <c r="CZ59" s="37">
        <v>6.01</v>
      </c>
      <c r="DA59" s="37">
        <f>IF(DC59/DD59&gt;1,0,IF(DC59/DD59&lt;$DD$8/100,0,IF(DC59/DD59&gt;$DC$8/100,$DA$8,$DA$8*(DC59/DD59-$DD$8/100)/(($DC$8-$DD$8)/100))))</f>
        <v>4</v>
      </c>
      <c r="DB59" s="14">
        <f>DC59/DD59</f>
        <v>1</v>
      </c>
      <c r="DC59" s="38">
        <v>86050.8</v>
      </c>
      <c r="DD59" s="38">
        <v>86050.8</v>
      </c>
      <c r="DE59" s="37">
        <f>IF(DF59&gt;0.01,0,3)</f>
        <v>3</v>
      </c>
      <c r="DF59" s="14">
        <f>IF(DH59=0,0,DG59/DH59)</f>
        <v>0</v>
      </c>
      <c r="DG59" s="38">
        <v>0</v>
      </c>
      <c r="DH59" s="38">
        <v>86050.8</v>
      </c>
      <c r="DI59" s="37">
        <f>IF(DJ59&gt;0,0,3)</f>
        <v>3</v>
      </c>
      <c r="DJ59" s="37">
        <v>0</v>
      </c>
      <c r="DK59" s="37">
        <v>0</v>
      </c>
      <c r="DL59" s="37">
        <f>IF(DM59&lt;0.9,0,5*DM59)</f>
        <v>5</v>
      </c>
      <c r="DM59" s="16">
        <f>DN59/DO59</f>
        <v>1</v>
      </c>
      <c r="DN59" s="61">
        <v>44</v>
      </c>
      <c r="DO59" s="61">
        <v>44</v>
      </c>
      <c r="DP59" s="37">
        <f>IF(DR59/DS59&lt;$DS$8/100,0,IF(DR59/DS59&gt;$DR$8/100,$DP$8,$DP$8*(DR59/DS59-$DS$8/100)/(($DR$8-$DS$8)/100)))</f>
        <v>4</v>
      </c>
      <c r="DQ59" s="14">
        <f>DR59/DS59</f>
        <v>1</v>
      </c>
      <c r="DR59" s="59">
        <v>105</v>
      </c>
      <c r="DS59" s="59">
        <v>105</v>
      </c>
      <c r="DT59" s="22">
        <f>D59+H59+L59+P59+T59+AB59+AF59+AJ59+AN59+AR59+AV59+AZ59+BC59+BG59+BJ59+BP59+BV59+BZ59+CE59+CI59+CK59+CN59+CP59+CR59+CU59+CX59+DA59+DE59+DI59+DL59+DP59</f>
        <v>67</v>
      </c>
      <c r="DU59" s="57">
        <f>IF(DT59&gt;70,IF(DT59&gt;85,1,2),3)</f>
        <v>3</v>
      </c>
      <c r="DV59" s="57">
        <f t="shared" si="0"/>
        <v>50</v>
      </c>
    </row>
    <row r="60" spans="1:126" ht="60" x14ac:dyDescent="0.25">
      <c r="A60" s="13">
        <v>51</v>
      </c>
      <c r="B60" s="10" t="s">
        <v>151</v>
      </c>
      <c r="C60" s="10" t="s">
        <v>199</v>
      </c>
      <c r="D60" s="37"/>
      <c r="E60" s="19">
        <f>IF(G60=0,0,F60/G60)</f>
        <v>0</v>
      </c>
      <c r="F60" s="37">
        <v>0</v>
      </c>
      <c r="G60" s="37">
        <v>0</v>
      </c>
      <c r="H60" s="37"/>
      <c r="I60" s="14">
        <f>IF(K60=0,0,J60/K60)</f>
        <v>0</v>
      </c>
      <c r="J60" s="37">
        <v>0</v>
      </c>
      <c r="K60" s="37">
        <v>0</v>
      </c>
      <c r="L60" s="37"/>
      <c r="M60" s="14">
        <f>IF(O60=0,0,N60/O60)</f>
        <v>0</v>
      </c>
      <c r="N60" s="31">
        <f>F60</f>
        <v>0</v>
      </c>
      <c r="O60" s="37">
        <v>0</v>
      </c>
      <c r="P60" s="37"/>
      <c r="Q60" s="14">
        <f>IF(S60=0,0,R60/S60)</f>
        <v>0</v>
      </c>
      <c r="R60" s="37">
        <f>J60</f>
        <v>0</v>
      </c>
      <c r="S60" s="31">
        <f>K60</f>
        <v>0</v>
      </c>
      <c r="T60" s="37">
        <f>IF(V60=0,3,IF(U60&lt;0.01,3,IF(U60&gt;0.05,0,U60/(0.05-0.01)*3)))</f>
        <v>3</v>
      </c>
      <c r="U60" s="14">
        <f>IF(AA60=0,0,(V60-W60-X60-Y60-Z60)/AA60)</f>
        <v>-6.0099745858566478E-2</v>
      </c>
      <c r="V60" s="37">
        <v>0</v>
      </c>
      <c r="W60" s="37">
        <v>0</v>
      </c>
      <c r="X60" s="37">
        <v>1065349.1299999999</v>
      </c>
      <c r="Y60" s="37">
        <v>1065349.1299999999</v>
      </c>
      <c r="Z60" s="37">
        <v>0</v>
      </c>
      <c r="AA60" s="37">
        <v>35452700</v>
      </c>
      <c r="AB60" s="37">
        <f>IF(AE60=0,3,IF(AD60/AE60&lt;$AE$8/100,3,IF(AD60/AE60&gt;$AD$8/100,0,3)))</f>
        <v>3</v>
      </c>
      <c r="AC60" s="19">
        <f>IF(AE60=0,0,AD60/AE60)</f>
        <v>3.2270502050497142E-3</v>
      </c>
      <c r="AD60" s="37">
        <v>5524</v>
      </c>
      <c r="AE60" s="37">
        <v>1711780</v>
      </c>
      <c r="AF60" s="37">
        <f>IF(AG60&gt;3,IF(AG60&lt;8,1,0),0)</f>
        <v>0</v>
      </c>
      <c r="AG60" s="15">
        <f>AH60+4-AI60</f>
        <v>3</v>
      </c>
      <c r="AH60" s="15">
        <v>7</v>
      </c>
      <c r="AI60" s="15">
        <v>8</v>
      </c>
      <c r="AJ60" s="37"/>
      <c r="AK60" s="15"/>
      <c r="AL60" s="37"/>
      <c r="AM60" s="37"/>
      <c r="AN60" s="37"/>
      <c r="AO60" s="37"/>
      <c r="AP60" s="37">
        <v>0</v>
      </c>
      <c r="AQ60" s="37">
        <v>0</v>
      </c>
      <c r="AR60" s="37">
        <f>IF(AS60&lt;0.3,0,IF(AS60&gt;0.7,2,2*AS60/0.7))</f>
        <v>0</v>
      </c>
      <c r="AS60" s="14">
        <f>AT60/(AT60+AU60)</f>
        <v>0</v>
      </c>
      <c r="AT60" s="31">
        <f>F60</f>
        <v>0</v>
      </c>
      <c r="AU60" s="37">
        <f>AA60</f>
        <v>35452700</v>
      </c>
      <c r="AV60" s="37">
        <f>IF(AW60/1&lt;$AY$8/100,0,IF(AW60/1&gt;$AX$8/100,$AV$8,($AX$8-$AY$8)*AW60))</f>
        <v>0</v>
      </c>
      <c r="AW60" s="14">
        <v>0</v>
      </c>
      <c r="AX60" s="31">
        <f>AT60</f>
        <v>0</v>
      </c>
      <c r="AY60" s="37">
        <v>0</v>
      </c>
      <c r="AZ60" s="37">
        <v>2</v>
      </c>
      <c r="BA60" s="37">
        <f>AX60</f>
        <v>0</v>
      </c>
      <c r="BB60" s="37">
        <v>0</v>
      </c>
      <c r="BC60" s="37">
        <f>IF(BD60&lt;$BE$8/100,1,0)</f>
        <v>1</v>
      </c>
      <c r="BD60" s="14">
        <f>IF(BF60=0,0,BE60/BF60)</f>
        <v>0</v>
      </c>
      <c r="BE60" s="37">
        <v>0</v>
      </c>
      <c r="BF60" s="37">
        <v>5524</v>
      </c>
      <c r="BG60" s="37">
        <f>IF(BH60=0,1,IF(BH60/BI60&lt;0.01,1,0))</f>
        <v>1</v>
      </c>
      <c r="BH60" s="37">
        <v>0</v>
      </c>
      <c r="BI60" s="37">
        <v>120699775.59</v>
      </c>
      <c r="BJ60" s="37">
        <f>IF(BK60&lt;0.001,$BJ$8,0)</f>
        <v>4</v>
      </c>
      <c r="BK60" s="14">
        <f>BL60/(BM60+BN60+BO60)</f>
        <v>0</v>
      </c>
      <c r="BL60" s="37">
        <v>0</v>
      </c>
      <c r="BM60" s="37">
        <v>1689264.08</v>
      </c>
      <c r="BN60" s="37">
        <v>0</v>
      </c>
      <c r="BO60" s="37">
        <v>2255196.06</v>
      </c>
      <c r="BP60" s="37">
        <f>IF(BQ60&lt;0.95,0,IF(BQ60&lt;1.05,2,0))</f>
        <v>2</v>
      </c>
      <c r="BQ60" s="14">
        <f>(BR60/BS60/BT60)/BU60</f>
        <v>1.0149680077778771</v>
      </c>
      <c r="BR60" s="37">
        <v>16295400</v>
      </c>
      <c r="BS60" s="37">
        <v>25.2</v>
      </c>
      <c r="BT60" s="37">
        <v>12</v>
      </c>
      <c r="BU60" s="37">
        <v>53092.22</v>
      </c>
      <c r="BV60" s="37">
        <f>IF(BW60&lt;0.7,0,IF(BW60&lt;0.8,2,0))</f>
        <v>0</v>
      </c>
      <c r="BW60" s="14">
        <f>BX60/BY60</f>
        <v>0.84435882175405541</v>
      </c>
      <c r="BX60" s="37">
        <v>29934800</v>
      </c>
      <c r="BY60" s="31">
        <f>AT60+AU60</f>
        <v>35452700</v>
      </c>
      <c r="BZ60" s="37">
        <f>IF((CB60+CC60)/CD60&lt;0.6,0,2)</f>
        <v>2</v>
      </c>
      <c r="CA60" s="17">
        <f>(CB60+CC60)/CD60</f>
        <v>2</v>
      </c>
      <c r="CB60" s="37">
        <v>2</v>
      </c>
      <c r="CC60" s="37">
        <v>2</v>
      </c>
      <c r="CD60" s="37">
        <v>2</v>
      </c>
      <c r="CE60" s="37">
        <f>IF(CG60/CH60&lt;$CG$8/100,0,IF(CG60/CH60&gt;$CH$8/100,3,$CE$8*(CG60/CH60-$CE$8/100)/(($CG$8-$CH$8)/100)))</f>
        <v>3</v>
      </c>
      <c r="CF60" s="14">
        <f>CG60/CH60</f>
        <v>1</v>
      </c>
      <c r="CG60" s="37">
        <v>1</v>
      </c>
      <c r="CH60" s="37">
        <v>1</v>
      </c>
      <c r="CI60" s="37">
        <f>IF(CJ60&gt;0,0,5)</f>
        <v>5</v>
      </c>
      <c r="CJ60" s="37">
        <v>0</v>
      </c>
      <c r="CK60" s="37">
        <f>IF(CL60/CM60&lt;$CL$8/100,0,IF(CL60/CM60&gt;$CM$8/100,$CK$8,$CK$8*(CL60/CM60-$CK$8/100)/(($CL$8-$CM$8)/100)))</f>
        <v>2</v>
      </c>
      <c r="CL60" s="37">
        <v>41</v>
      </c>
      <c r="CM60" s="37">
        <v>41</v>
      </c>
      <c r="CN60" s="37">
        <f>IF(CO60&gt;0,0,3)</f>
        <v>3</v>
      </c>
      <c r="CO60" s="37">
        <v>0</v>
      </c>
      <c r="CP60" s="37">
        <f>IF(CQ60&gt;0,0,3)</f>
        <v>3</v>
      </c>
      <c r="CQ60" s="37">
        <v>0</v>
      </c>
      <c r="CR60" s="37">
        <f>IF(CT60/CS60&lt;0.95,0,5*(CS60/CT60))</f>
        <v>5</v>
      </c>
      <c r="CS60" s="37">
        <v>4</v>
      </c>
      <c r="CT60" s="37">
        <v>4</v>
      </c>
      <c r="CU60" s="37">
        <f>IF(CW60/CV60&lt;0.95,0,5*(CV60/CW60))</f>
        <v>5</v>
      </c>
      <c r="CV60" s="37">
        <v>6</v>
      </c>
      <c r="CW60" s="37">
        <v>6</v>
      </c>
      <c r="CX60" s="37">
        <f>IF(CY60&gt;0,0,4)</f>
        <v>4</v>
      </c>
      <c r="CY60" s="37">
        <v>0</v>
      </c>
      <c r="CZ60" s="37">
        <v>26.3</v>
      </c>
      <c r="DA60" s="37">
        <f>IF(DC60/DD60&gt;1,0,IF(DC60/DD60&lt;$DD$8/100,0,IF(DC60/DD60&gt;$DC$8/100,$DA$8,$DA$8*(DC60/DD60-$DD$8/100)/(($DC$8-$DD$8)/100))))</f>
        <v>4</v>
      </c>
      <c r="DB60" s="14">
        <f>DC60/DD60</f>
        <v>1</v>
      </c>
      <c r="DC60" s="38">
        <v>35452.699999999997</v>
      </c>
      <c r="DD60" s="38">
        <v>35452.699999999997</v>
      </c>
      <c r="DE60" s="37">
        <f>IF(DF60&gt;0.01,0,3)</f>
        <v>3</v>
      </c>
      <c r="DF60" s="14">
        <f>IF(DH60=0,0,DG60/DH60)</f>
        <v>0</v>
      </c>
      <c r="DG60" s="38">
        <v>0</v>
      </c>
      <c r="DH60" s="38">
        <v>37164.5</v>
      </c>
      <c r="DI60" s="37">
        <f>IF(DJ60&gt;0,0,3)</f>
        <v>3</v>
      </c>
      <c r="DJ60" s="37">
        <v>0</v>
      </c>
      <c r="DK60" s="37"/>
      <c r="DL60" s="37">
        <f>IF(DM60&lt;0.9,0,5*DM60)</f>
        <v>5</v>
      </c>
      <c r="DM60" s="16">
        <f>DN60/DO60</f>
        <v>1</v>
      </c>
      <c r="DN60" s="59">
        <v>22</v>
      </c>
      <c r="DO60" s="59">
        <v>22</v>
      </c>
      <c r="DP60" s="37">
        <f>IF(DR60/DS60&lt;$DS$8/100,0,IF(DR60/DS60&gt;$DR$8/100,$DP$8,$DP$8*(DR60/DS60-$DS$8/100)/(($DR$8-$DS$8)/100)))</f>
        <v>4</v>
      </c>
      <c r="DQ60" s="14">
        <f>DR60/DS60</f>
        <v>1</v>
      </c>
      <c r="DR60" s="59">
        <v>42</v>
      </c>
      <c r="DS60" s="59">
        <v>42</v>
      </c>
      <c r="DT60" s="22">
        <f>D60+H60+L60+P60+T60+AB60+AF60+AJ60+AN60+AR60+AV60+AZ60+BC60+BG60+BJ60+BP60+BV60+BZ60+CE60+CI60+CK60+CN60+CP60+CR60+CU60+CX60+DA60+DE60+DI60+DL60+DP60</f>
        <v>67</v>
      </c>
      <c r="DU60" s="57">
        <f>IF(DT60&gt;70,IF(DT60&gt;85,1,2),3)</f>
        <v>3</v>
      </c>
      <c r="DV60" s="57">
        <f t="shared" si="0"/>
        <v>50</v>
      </c>
    </row>
    <row r="61" spans="1:126" ht="38.25" x14ac:dyDescent="0.25">
      <c r="A61" s="13">
        <v>62</v>
      </c>
      <c r="B61" s="7" t="s">
        <v>151</v>
      </c>
      <c r="C61" s="7" t="s">
        <v>210</v>
      </c>
      <c r="D61" s="37"/>
      <c r="E61" s="19">
        <f>IF(G61=0,0,F61/G61)</f>
        <v>0</v>
      </c>
      <c r="F61" s="34">
        <v>0</v>
      </c>
      <c r="G61" s="34">
        <v>0</v>
      </c>
      <c r="H61" s="37"/>
      <c r="I61" s="14">
        <f>IF(K61=0,0,J61/K61)</f>
        <v>0</v>
      </c>
      <c r="J61" s="34">
        <v>0</v>
      </c>
      <c r="K61" s="34"/>
      <c r="L61" s="37"/>
      <c r="M61" s="14">
        <f>IF(O61=0,0,N61/O61)</f>
        <v>0</v>
      </c>
      <c r="N61" s="31">
        <f>F61</f>
        <v>0</v>
      </c>
      <c r="O61" s="34">
        <v>0</v>
      </c>
      <c r="P61" s="37"/>
      <c r="Q61" s="14">
        <f>IF(S61=0,0,R61/S61)</f>
        <v>0</v>
      </c>
      <c r="R61" s="37">
        <f>J61</f>
        <v>0</v>
      </c>
      <c r="S61" s="31">
        <f>K61</f>
        <v>0</v>
      </c>
      <c r="T61" s="37">
        <f>IF(V61=0,3,IF(U61&lt;0.01,3,IF(U61&gt;0.05,0,U61/(0.05-0.01)*3)))</f>
        <v>3</v>
      </c>
      <c r="U61" s="14">
        <f>IF(AA61=0,0,(V61-W61-X61-Y61-Z61)/AA61)</f>
        <v>-0.24604809501645006</v>
      </c>
      <c r="V61" s="34">
        <v>92125.08</v>
      </c>
      <c r="W61" s="34">
        <v>0</v>
      </c>
      <c r="X61" s="34">
        <v>3190021.99</v>
      </c>
      <c r="Y61" s="34">
        <v>3086940.24</v>
      </c>
      <c r="Z61" s="34">
        <v>0</v>
      </c>
      <c r="AA61" s="34">
        <v>25136700</v>
      </c>
      <c r="AB61" s="37">
        <f>IF(AE61=0,3,IF(AD61/AE61&lt;$AE$8/100,3,IF(AD61/AE61&gt;$AD$8/100,0,3)))</f>
        <v>3</v>
      </c>
      <c r="AC61" s="19">
        <f>IF(AE61=0,0,AD61/AE61)</f>
        <v>0</v>
      </c>
      <c r="AD61" s="34">
        <v>0</v>
      </c>
      <c r="AE61" s="34">
        <v>0</v>
      </c>
      <c r="AF61" s="37">
        <f>IF(AG61&gt;3,IF(AG61&lt;8,1,0),0)</f>
        <v>0</v>
      </c>
      <c r="AG61" s="15">
        <f>AH61+4-AI61</f>
        <v>3</v>
      </c>
      <c r="AH61" s="6">
        <v>1</v>
      </c>
      <c r="AI61" s="6">
        <v>2</v>
      </c>
      <c r="AJ61" s="37"/>
      <c r="AK61" s="15"/>
      <c r="AL61" s="34"/>
      <c r="AM61" s="37"/>
      <c r="AN61" s="37"/>
      <c r="AO61" s="37"/>
      <c r="AP61" s="34"/>
      <c r="AQ61" s="34"/>
      <c r="AR61" s="37">
        <f>IF(AS61&lt;0.3,0,IF(AS61&gt;0.7,2,2*AS61/0.7))</f>
        <v>0</v>
      </c>
      <c r="AS61" s="14">
        <f>AT61/(AT61+AU61)</f>
        <v>0</v>
      </c>
      <c r="AT61" s="31">
        <f>F61</f>
        <v>0</v>
      </c>
      <c r="AU61" s="37">
        <f>AA61</f>
        <v>25136700</v>
      </c>
      <c r="AV61" s="37">
        <f>IF(AW61/1&lt;$AY$8/100,0,IF(AW61/1&gt;$AX$8/100,$AV$8,($AX$8-$AY$8)*AW61))</f>
        <v>0</v>
      </c>
      <c r="AW61" s="14"/>
      <c r="AX61" s="31">
        <f>AT61</f>
        <v>0</v>
      </c>
      <c r="AY61" s="34">
        <v>0</v>
      </c>
      <c r="AZ61" s="37">
        <v>2</v>
      </c>
      <c r="BA61" s="37">
        <f>AX61</f>
        <v>0</v>
      </c>
      <c r="BB61" s="37">
        <v>0</v>
      </c>
      <c r="BC61" s="37">
        <f>IF(BD61&lt;$BE$8/100,1,0)</f>
        <v>1</v>
      </c>
      <c r="BD61" s="14">
        <f>IF(BF61=0,0,BE61/BF61)</f>
        <v>0</v>
      </c>
      <c r="BE61" s="34">
        <v>0</v>
      </c>
      <c r="BF61" s="34">
        <v>0</v>
      </c>
      <c r="BG61" s="37">
        <f>IF(BH61=0,1,IF(BH61/BI61&lt;0.01,1,0))</f>
        <v>1</v>
      </c>
      <c r="BH61" s="34">
        <v>0</v>
      </c>
      <c r="BI61" s="34">
        <v>1742.93</v>
      </c>
      <c r="BJ61" s="37">
        <f>IF(BK61&lt;0.001,$BJ$8,0)</f>
        <v>4</v>
      </c>
      <c r="BK61" s="14">
        <f>BL61/(BM61+BN61+BO61)</f>
        <v>0</v>
      </c>
      <c r="BL61" s="34">
        <v>0</v>
      </c>
      <c r="BM61" s="34">
        <v>2085.8000000000002</v>
      </c>
      <c r="BN61" s="34">
        <v>0</v>
      </c>
      <c r="BO61" s="34">
        <v>798.9</v>
      </c>
      <c r="BP61" s="37">
        <f>IF(BQ61&lt;0.95,0,IF(BQ61&lt;1.05,2,0))</f>
        <v>0</v>
      </c>
      <c r="BQ61" s="14">
        <f>(BR61/BS61/BT61)/BU61</f>
        <v>1.1122290066210396</v>
      </c>
      <c r="BR61" s="34">
        <v>6558609.0099999998</v>
      </c>
      <c r="BS61" s="34">
        <v>9.1</v>
      </c>
      <c r="BT61" s="34">
        <v>12</v>
      </c>
      <c r="BU61" s="11">
        <v>54000.14</v>
      </c>
      <c r="BV61" s="37">
        <f>IF(BW61&lt;0.7,0,IF(BW61&lt;0.8,2,0))</f>
        <v>2</v>
      </c>
      <c r="BW61" s="14">
        <f>BX61/BY61</f>
        <v>0.79827503212434414</v>
      </c>
      <c r="BX61" s="34">
        <v>20066000</v>
      </c>
      <c r="BY61" s="31">
        <f>AT61+AU61</f>
        <v>25136700</v>
      </c>
      <c r="BZ61" s="37">
        <f>IF((CB61+CC61)/CD61&lt;0.6,0,2)</f>
        <v>2</v>
      </c>
      <c r="CA61" s="17">
        <f>(CB61+CC61)/CD61</f>
        <v>2</v>
      </c>
      <c r="CB61" s="34">
        <v>3</v>
      </c>
      <c r="CC61" s="34">
        <v>3</v>
      </c>
      <c r="CD61" s="34">
        <v>3</v>
      </c>
      <c r="CE61" s="37">
        <f>IF(CG61/CH61&lt;$CG$8/100,0,IF(CG61/CH61&gt;$CH$8/100,3,$CE$8*(CG61/CH61-$CE$8/100)/(($CG$8-$CH$8)/100)))</f>
        <v>3</v>
      </c>
      <c r="CF61" s="14">
        <f>CG61/CH61</f>
        <v>1</v>
      </c>
      <c r="CG61" s="34">
        <v>4</v>
      </c>
      <c r="CH61" s="34">
        <v>4</v>
      </c>
      <c r="CI61" s="37">
        <f>IF(CJ61&gt;0,0,5)</f>
        <v>5</v>
      </c>
      <c r="CJ61" s="34">
        <v>0</v>
      </c>
      <c r="CK61" s="37">
        <f>IF(CL61/CM61&lt;$CL$8/100,0,IF(CL61/CM61&gt;$CM$8/100,$CK$8,$CK$8*(CL61/CM61-$CK$8/100)/(($CL$8-$CM$8)/100)))</f>
        <v>2</v>
      </c>
      <c r="CL61" s="21">
        <v>19</v>
      </c>
      <c r="CM61" s="21">
        <v>19</v>
      </c>
      <c r="CN61" s="37">
        <f>IF(CO61&gt;0,0,3)</f>
        <v>3</v>
      </c>
      <c r="CO61" s="37">
        <v>0</v>
      </c>
      <c r="CP61" s="37">
        <f>IF(CQ61&gt;0,0,3)</f>
        <v>3</v>
      </c>
      <c r="CQ61" s="34">
        <v>0</v>
      </c>
      <c r="CR61" s="37">
        <f>IF(CT61/CS61&lt;0.95,0,5*(CS61/CT61))</f>
        <v>5</v>
      </c>
      <c r="CS61" s="34">
        <v>4</v>
      </c>
      <c r="CT61" s="37">
        <v>4</v>
      </c>
      <c r="CU61" s="37">
        <f>IF(CW61/CV61&lt;0.95,0,5*(CV61/CW61))</f>
        <v>5</v>
      </c>
      <c r="CV61" s="34">
        <v>6</v>
      </c>
      <c r="CW61" s="37">
        <v>6</v>
      </c>
      <c r="CX61" s="37">
        <f>IF(CY61&gt;0,0,4)</f>
        <v>4</v>
      </c>
      <c r="CY61" s="37">
        <v>0</v>
      </c>
      <c r="CZ61" s="37">
        <v>17.68</v>
      </c>
      <c r="DA61" s="37">
        <f>IF(DC61/DD61&gt;1,0,IF(DC61/DD61&lt;$DD$8/100,0,IF(DC61/DD61&gt;$DC$8/100,$DA$8,$DA$8*(DC61/DD61-$DD$8/100)/(($DC$8-$DD$8)/100))))</f>
        <v>4</v>
      </c>
      <c r="DB61" s="14">
        <f>DC61/DD61</f>
        <v>0.99633603456300934</v>
      </c>
      <c r="DC61" s="34">
        <v>25044.6</v>
      </c>
      <c r="DD61" s="34">
        <v>25136.7</v>
      </c>
      <c r="DE61" s="37">
        <f>IF(DF61&gt;0.01,0,3)</f>
        <v>3</v>
      </c>
      <c r="DF61" s="14">
        <f>IF(DH61=0,0,DG61/DH61)</f>
        <v>0</v>
      </c>
      <c r="DG61" s="34">
        <v>0</v>
      </c>
      <c r="DH61" s="34">
        <v>25136.7</v>
      </c>
      <c r="DI61" s="37">
        <f>IF(DJ61&gt;0,0,3)</f>
        <v>3</v>
      </c>
      <c r="DJ61" s="34"/>
      <c r="DK61" s="34"/>
      <c r="DL61" s="37">
        <f>IF(DM61&lt;0.9,0,5*DM61)</f>
        <v>5</v>
      </c>
      <c r="DM61" s="16">
        <f>DN61/DO61</f>
        <v>1</v>
      </c>
      <c r="DN61" s="34">
        <v>60</v>
      </c>
      <c r="DO61" s="34">
        <v>60</v>
      </c>
      <c r="DP61" s="37">
        <f>IF(DR61/DS61&lt;$DS$8/100,0,IF(DR61/DS61&gt;$DR$8/100,$DP$8,$DP$8*(DR61/DS61-$DS$8/100)/(($DR$8-$DS$8)/100)))</f>
        <v>4</v>
      </c>
      <c r="DQ61" s="14">
        <f>DR61/DS61</f>
        <v>1</v>
      </c>
      <c r="DR61" s="34">
        <v>14</v>
      </c>
      <c r="DS61" s="34">
        <v>14</v>
      </c>
      <c r="DT61" s="22">
        <f>D61+H61+L61+P61+T61+AB61+AF61+AJ61+AN61+AR61+AV61+AZ61+BC61+BG61+BJ61+BP61+BV61+BZ61+CE61+CI61+CK61+CN61+CP61+CR61+CU61+CX61+DA61+DE61+DI61+DL61+DP61</f>
        <v>67</v>
      </c>
      <c r="DU61" s="57">
        <f>IF(DT61&gt;70,IF(DT61&gt;85,1,2),3)</f>
        <v>3</v>
      </c>
      <c r="DV61" s="57">
        <f t="shared" si="0"/>
        <v>50</v>
      </c>
    </row>
    <row r="62" spans="1:126" ht="60" x14ac:dyDescent="0.25">
      <c r="A62" s="13">
        <v>64</v>
      </c>
      <c r="B62" s="10" t="s">
        <v>151</v>
      </c>
      <c r="C62" s="10" t="s">
        <v>212</v>
      </c>
      <c r="D62" s="37">
        <f>IF(E62&gt;1,0,IF(F62/G62&lt;$G$8/100,0,IF(F62/G62&gt;$F$8/100,3,$D$8*(F62/G62-$G$8/100)/(($F$8-$G$8)/100))))</f>
        <v>1.3708268838125452</v>
      </c>
      <c r="E62" s="19">
        <f>IF(G62=0,0,F62/G62)</f>
        <v>0.93655538356833457</v>
      </c>
      <c r="F62" s="34">
        <v>5823580.7199999997</v>
      </c>
      <c r="G62" s="34">
        <v>6218084.7199999997</v>
      </c>
      <c r="H62" s="37">
        <f>IF(J62/K62&lt;$K$8/100,0,IF(J62/K62&gt;$J$8/100,3,$H$8*(J62/K62-$K$8/100)/(($J$8-$K$8)/100)))</f>
        <v>0</v>
      </c>
      <c r="I62" s="14">
        <f>IF(K62=0,0,J62/K62)</f>
        <v>0.63313167858895736</v>
      </c>
      <c r="J62" s="34">
        <v>4846709.6500000004</v>
      </c>
      <c r="K62" s="34">
        <v>7655136.8600000003</v>
      </c>
      <c r="L62" s="37">
        <f>IF(N62/O62&lt;$O$8/100,0,IF(N62/O62&gt;$N$8/100,3,$L$8*(N62/O62-$O$8/100)/(($N$8-$O$8)/100)))</f>
        <v>2.1890324307692302</v>
      </c>
      <c r="M62" s="14">
        <f>IF(O62=0,0,N62/O62)</f>
        <v>0.89593549538461537</v>
      </c>
      <c r="N62" s="31">
        <f>F62</f>
        <v>5823580.7199999997</v>
      </c>
      <c r="O62" s="34">
        <v>6500000</v>
      </c>
      <c r="P62" s="37">
        <f>IF(R62/S62&lt;$S$8/100,0,IF(R62/S62&gt;$R$8/100,3,$P$8*(R62/S62-$S$8/100)/(($R$8-$S$8)/100)))</f>
        <v>0</v>
      </c>
      <c r="Q62" s="14">
        <f>IF(S62=0,0,R62/S62)</f>
        <v>0.63313167858895736</v>
      </c>
      <c r="R62" s="37">
        <f>J62</f>
        <v>4846709.6500000004</v>
      </c>
      <c r="S62" s="31">
        <f>K62</f>
        <v>7655136.8600000003</v>
      </c>
      <c r="T62" s="37">
        <f>IF(V62=0,3,IF(U62&lt;0.01,3,IF(U62&gt;0.05,0,U62/(0.05-0.01)*3)))</f>
        <v>3</v>
      </c>
      <c r="U62" s="14">
        <f>IF(AA62=0,0,(V62-W62-X62-Y62-Z62)/AA62)</f>
        <v>-3.8126585832957222E-2</v>
      </c>
      <c r="V62" s="34">
        <v>911000</v>
      </c>
      <c r="W62" s="34"/>
      <c r="X62" s="34">
        <v>2018289.69</v>
      </c>
      <c r="Y62" s="34">
        <v>2018289.69</v>
      </c>
      <c r="Z62" s="37"/>
      <c r="AA62" s="34">
        <v>81979000</v>
      </c>
      <c r="AB62" s="37">
        <f>IF(AE62=0,3,IF(AD62/AE62&lt;$AE$8/100,3,IF(AD62/AE62&gt;$AD$8/100,0,3)))</f>
        <v>0</v>
      </c>
      <c r="AC62" s="19">
        <f>IF(AE62=0,0,AD62/AE62)</f>
        <v>1.2273560353988992E-2</v>
      </c>
      <c r="AD62" s="34">
        <v>43273.440000000002</v>
      </c>
      <c r="AE62" s="34">
        <v>3525744.67</v>
      </c>
      <c r="AF62" s="37">
        <f>IF(AG62&gt;3,IF(AG62&lt;8,1,0),0)</f>
        <v>1</v>
      </c>
      <c r="AG62" s="15">
        <f>AH62+4-AI62</f>
        <v>6</v>
      </c>
      <c r="AH62" s="6">
        <v>6</v>
      </c>
      <c r="AI62" s="6">
        <v>4</v>
      </c>
      <c r="AJ62" s="37"/>
      <c r="AK62" s="15"/>
      <c r="AL62" s="37"/>
      <c r="AM62" s="37"/>
      <c r="AN62" s="37"/>
      <c r="AO62" s="37"/>
      <c r="AP62" s="37"/>
      <c r="AQ62" s="37"/>
      <c r="AR62" s="37">
        <f>IF(AS62&lt;0.3,0,IF(AS62&gt;0.7,2,2*AS62/0.7))</f>
        <v>0</v>
      </c>
      <c r="AS62" s="14">
        <f>AT62/(AT62+AU62)</f>
        <v>6.6325849106545487E-2</v>
      </c>
      <c r="AT62" s="31">
        <f>F62</f>
        <v>5823580.7199999997</v>
      </c>
      <c r="AU62" s="37">
        <f>AA62</f>
        <v>81979000</v>
      </c>
      <c r="AV62" s="37">
        <f>IF(AW62/1&lt;$AY$8/100,0,IF(AW62/1&gt;$AX$8/100,$AV$8,($AX$8-$AY$8)*AW62))</f>
        <v>0</v>
      </c>
      <c r="AW62" s="14">
        <f>AX62/AY62-1</f>
        <v>-0.13118023190316963</v>
      </c>
      <c r="AX62" s="31">
        <f>AT62</f>
        <v>5823580.7199999997</v>
      </c>
      <c r="AY62" s="37">
        <v>6702863.9699999997</v>
      </c>
      <c r="AZ62" s="37">
        <v>2</v>
      </c>
      <c r="BA62" s="37">
        <f>AX62</f>
        <v>5823580.7199999997</v>
      </c>
      <c r="BB62" s="37">
        <v>0</v>
      </c>
      <c r="BC62" s="37">
        <f>IF(BD62&lt;$BE$8/100,1,0)</f>
        <v>1</v>
      </c>
      <c r="BD62" s="14">
        <f>IF(BF62=0,0,BE62/BF62)</f>
        <v>0</v>
      </c>
      <c r="BE62" s="37"/>
      <c r="BF62" s="37">
        <v>1363942.53</v>
      </c>
      <c r="BG62" s="37">
        <f>IF(BH62=0,1,IF(BH62/BI62&lt;0.01,1,0))</f>
        <v>1</v>
      </c>
      <c r="BH62" s="37"/>
      <c r="BI62" s="37">
        <v>242839408.68000001</v>
      </c>
      <c r="BJ62" s="37">
        <f>IF(BK62&lt;0.001,$BJ$8,0)</f>
        <v>4</v>
      </c>
      <c r="BK62" s="14">
        <f>BL62/(BM62+BN62+BO62)</f>
        <v>0</v>
      </c>
      <c r="BL62" s="37"/>
      <c r="BM62" s="37">
        <v>117614408.40000001</v>
      </c>
      <c r="BN62" s="37">
        <v>246612</v>
      </c>
      <c r="BO62" s="37">
        <v>4117855.59</v>
      </c>
      <c r="BP62" s="37">
        <f>IF(BQ62&lt;0.95,0,IF(BQ62&lt;1.05,2,0))</f>
        <v>0</v>
      </c>
      <c r="BQ62" s="14">
        <f>(BR62/BS62/BT62)/BU62</f>
        <v>1.0804081251660285</v>
      </c>
      <c r="BR62" s="34">
        <v>14492200</v>
      </c>
      <c r="BS62" s="34">
        <v>20.7</v>
      </c>
      <c r="BT62" s="34">
        <v>12</v>
      </c>
      <c r="BU62" s="34">
        <v>54000.14</v>
      </c>
      <c r="BV62" s="37">
        <f>IF(BW62&lt;0.7,0,IF(BW62&lt;0.8,2,0))</f>
        <v>0</v>
      </c>
      <c r="BW62" s="14">
        <f>BX62/BY62</f>
        <v>0.51439376416543214</v>
      </c>
      <c r="BX62" s="34">
        <v>45165100</v>
      </c>
      <c r="BY62" s="31">
        <f>AT62+AU62</f>
        <v>87802580.719999999</v>
      </c>
      <c r="BZ62" s="37">
        <f>IF((CB62+CC62)/CD62&lt;0.6,0,2)</f>
        <v>2</v>
      </c>
      <c r="CA62" s="17">
        <f>(CB62+CC62)/CD62</f>
        <v>2</v>
      </c>
      <c r="CB62" s="34">
        <v>5</v>
      </c>
      <c r="CC62" s="34">
        <v>5</v>
      </c>
      <c r="CD62" s="34">
        <v>5</v>
      </c>
      <c r="CE62" s="37">
        <f>IF(CG62/CH62&lt;$CG$8/100,0,IF(CG62/CH62&gt;$CH$8/100,3,$CE$8*(CG62/CH62-$CE$8/100)/(($CG$8-$CH$8)/100)))</f>
        <v>3</v>
      </c>
      <c r="CF62" s="14">
        <f>CG62/CH62</f>
        <v>1</v>
      </c>
      <c r="CG62" s="34">
        <v>2</v>
      </c>
      <c r="CH62" s="34">
        <v>2</v>
      </c>
      <c r="CI62" s="37">
        <f>IF(CJ62&gt;0,0,5)</f>
        <v>5</v>
      </c>
      <c r="CJ62" s="37"/>
      <c r="CK62" s="37">
        <f>IF(CL62/CM62&lt;$CL$8/100,0,IF(CL62/CM62&gt;$CM$8/100,$CK$8,$CK$8*(CL62/CM62-$CK$8/100)/(($CL$8-$CM$8)/100)))</f>
        <v>2</v>
      </c>
      <c r="CL62" s="34">
        <v>34</v>
      </c>
      <c r="CM62" s="34">
        <v>34</v>
      </c>
      <c r="CN62" s="37">
        <f>IF(CO62&gt;0,0,3)</f>
        <v>3</v>
      </c>
      <c r="CO62" s="37"/>
      <c r="CP62" s="37">
        <f>IF(CQ62&gt;0,0,3)</f>
        <v>3</v>
      </c>
      <c r="CQ62" s="37"/>
      <c r="CR62" s="37">
        <f>IF(CT62/CS62&lt;0.95,0,5*(CS62/CT62))</f>
        <v>5</v>
      </c>
      <c r="CS62" s="37">
        <v>4</v>
      </c>
      <c r="CT62" s="37">
        <v>4</v>
      </c>
      <c r="CU62" s="37">
        <f>IF(CW62/CV62&lt;0.95,0,5*(CV62/CW62))</f>
        <v>5</v>
      </c>
      <c r="CV62" s="34">
        <v>6</v>
      </c>
      <c r="CW62" s="37">
        <v>6</v>
      </c>
      <c r="CX62" s="37">
        <f>IF(CY62&gt;0,0,4)</f>
        <v>4</v>
      </c>
      <c r="CY62" s="37">
        <v>0</v>
      </c>
      <c r="CZ62" s="37">
        <v>14.19</v>
      </c>
      <c r="DA62" s="37">
        <f>IF(DC62/DD62&gt;1,0,IF(DC62/DD62&lt;$DD$8/100,0,IF(DC62/DD62&gt;$DC$8/100,$DA$8,$DA$8*(DC62/DD62-$DD$8/100)/(($DC$8-$DD$8)/100))))</f>
        <v>4</v>
      </c>
      <c r="DB62" s="14">
        <f>DC62/DD62</f>
        <v>0.99057514992059537</v>
      </c>
      <c r="DC62" s="35">
        <v>100299.3</v>
      </c>
      <c r="DD62" s="35">
        <v>101253.6</v>
      </c>
      <c r="DE62" s="37">
        <f>IF(DF62&gt;0.01,0,3)</f>
        <v>3</v>
      </c>
      <c r="DF62" s="14">
        <f>IF(DH62=0,0,DG62/DH62)</f>
        <v>0</v>
      </c>
      <c r="DG62" s="37">
        <v>0</v>
      </c>
      <c r="DH62" s="37">
        <v>100299.3</v>
      </c>
      <c r="DI62" s="37">
        <f>IF(DJ62&gt;0,0,3)</f>
        <v>3</v>
      </c>
      <c r="DJ62" s="37"/>
      <c r="DK62" s="37"/>
      <c r="DL62" s="37">
        <f>IF(DM62&lt;0.9,0,5*DM62)</f>
        <v>5</v>
      </c>
      <c r="DM62" s="16">
        <f>DN62/DO62</f>
        <v>1</v>
      </c>
      <c r="DN62" s="34">
        <v>20</v>
      </c>
      <c r="DO62" s="34">
        <v>20</v>
      </c>
      <c r="DP62" s="37">
        <f>IF(DR62/DS62&lt;$DS$8/100,0,IF(DR62/DS62&gt;$DR$8/100,$DP$8,$DP$8*(DR62/DS62-$DS$8/100)/(($DR$8-$DS$8)/100)))</f>
        <v>4</v>
      </c>
      <c r="DQ62" s="14">
        <f>DR62/DS62</f>
        <v>1</v>
      </c>
      <c r="DR62" s="34">
        <v>64</v>
      </c>
      <c r="DS62" s="34">
        <v>64</v>
      </c>
      <c r="DT62" s="22">
        <f>D62+H62+L62+P62+T62+AB62+AF62+AJ62+AN62+AR62+AV62+AZ62+BC62+BG62+BJ62+BP62+BV62+BZ62+CE62+CI62+CK62+CN62+CP62+CR62+CU62+CX62+DA62+DE62+DI62+DL62+DP62</f>
        <v>66.559859314581772</v>
      </c>
      <c r="DU62" s="57">
        <f>IF(DT62&gt;70,IF(DT62&gt;85,1,2),3)</f>
        <v>3</v>
      </c>
      <c r="DV62" s="57">
        <f t="shared" si="0"/>
        <v>53</v>
      </c>
    </row>
    <row r="63" spans="1:126" ht="60" x14ac:dyDescent="0.25">
      <c r="A63" s="13">
        <v>52</v>
      </c>
      <c r="B63" s="10" t="s">
        <v>151</v>
      </c>
      <c r="C63" s="10" t="s">
        <v>200</v>
      </c>
      <c r="D63" s="37"/>
      <c r="E63" s="19">
        <f>IF(G63=0,0,F63/G63)</f>
        <v>0</v>
      </c>
      <c r="F63" s="37">
        <v>0</v>
      </c>
      <c r="G63" s="37">
        <v>0</v>
      </c>
      <c r="H63" s="37"/>
      <c r="I63" s="14">
        <f>IF(K63=0,0,J63/K63)</f>
        <v>0</v>
      </c>
      <c r="J63" s="37">
        <v>0</v>
      </c>
      <c r="K63" s="37">
        <v>0</v>
      </c>
      <c r="L63" s="37"/>
      <c r="M63" s="14">
        <f>IF(O63=0,0,N63/O63)</f>
        <v>0</v>
      </c>
      <c r="N63" s="31">
        <f>F63</f>
        <v>0</v>
      </c>
      <c r="O63" s="37">
        <v>0</v>
      </c>
      <c r="P63" s="37"/>
      <c r="Q63" s="14">
        <f>IF(S63=0,0,R63/S63)</f>
        <v>0</v>
      </c>
      <c r="R63" s="37">
        <f>J63</f>
        <v>0</v>
      </c>
      <c r="S63" s="31">
        <f>K63</f>
        <v>0</v>
      </c>
      <c r="T63" s="37">
        <f>IF(V63=0,3,IF(U63&lt;0.01,3,IF(U63&gt;0.05,0,U63/(0.05-0.01)*3)))</f>
        <v>3</v>
      </c>
      <c r="U63" s="14">
        <f>IF(AA63=0,0,(V63-W63-X63-Y63-Z63)/AA63)</f>
        <v>-1.0714698200859378E-2</v>
      </c>
      <c r="V63" s="37">
        <v>0</v>
      </c>
      <c r="W63" s="37">
        <v>0</v>
      </c>
      <c r="X63" s="37">
        <v>497846.13</v>
      </c>
      <c r="Y63" s="37">
        <v>497846.13</v>
      </c>
      <c r="Z63" s="37">
        <v>0</v>
      </c>
      <c r="AA63" s="37">
        <v>92927700</v>
      </c>
      <c r="AB63" s="37">
        <f>IF(AE63=0,3,IF(AD63/AE63&lt;$AE$8/100,3,IF(AD63/AE63&gt;$AD$8/100,0,3)))</f>
        <v>3</v>
      </c>
      <c r="AC63" s="19">
        <f>IF(AE63=0,0,AD63/AE63)</f>
        <v>0</v>
      </c>
      <c r="AD63" s="37">
        <v>0</v>
      </c>
      <c r="AE63" s="37">
        <v>212352.91</v>
      </c>
      <c r="AF63" s="37">
        <f>IF(AG63&gt;3,IF(AG63&lt;8,1,0),0)</f>
        <v>0</v>
      </c>
      <c r="AG63" s="15">
        <f>AH63+4-AI63</f>
        <v>0</v>
      </c>
      <c r="AH63" s="15">
        <v>3</v>
      </c>
      <c r="AI63" s="15">
        <v>7</v>
      </c>
      <c r="AJ63" s="37"/>
      <c r="AK63" s="15"/>
      <c r="AL63" s="37"/>
      <c r="AM63" s="37"/>
      <c r="AN63" s="37"/>
      <c r="AO63" s="37"/>
      <c r="AP63" s="37">
        <v>0</v>
      </c>
      <c r="AQ63" s="37"/>
      <c r="AR63" s="37">
        <f>IF(AS63&lt;0.3,0,IF(AS63&gt;0.7,2,2*AS63/0.7))</f>
        <v>0</v>
      </c>
      <c r="AS63" s="14">
        <f>AT63/(AT63+AU63)</f>
        <v>0</v>
      </c>
      <c r="AT63" s="31">
        <f>F63</f>
        <v>0</v>
      </c>
      <c r="AU63" s="37">
        <f>AA63</f>
        <v>92927700</v>
      </c>
      <c r="AV63" s="37">
        <f>IF(AW63/1&lt;$AY$8/100,0,IF(AW63/1&gt;$AX$8/100,$AV$8,($AX$8-$AY$8)*AW63))</f>
        <v>0</v>
      </c>
      <c r="AW63" s="14">
        <v>0</v>
      </c>
      <c r="AX63" s="31">
        <f>AT63</f>
        <v>0</v>
      </c>
      <c r="AY63" s="37">
        <v>0</v>
      </c>
      <c r="AZ63" s="37">
        <v>2</v>
      </c>
      <c r="BA63" s="37">
        <f>AX63</f>
        <v>0</v>
      </c>
      <c r="BB63" s="37">
        <v>0</v>
      </c>
      <c r="BC63" s="37">
        <f>IF(BD63&lt;$BE$8/100,1,0)</f>
        <v>1</v>
      </c>
      <c r="BD63" s="14">
        <f>IF(BF63=0,0,BE63/BF63)</f>
        <v>0</v>
      </c>
      <c r="BE63" s="37">
        <v>0</v>
      </c>
      <c r="BF63" s="37">
        <v>0</v>
      </c>
      <c r="BG63" s="37">
        <f>IF(BH63=0,1,IF(BH63/BI63&lt;0.01,1,0))</f>
        <v>1</v>
      </c>
      <c r="BH63" s="37">
        <v>0</v>
      </c>
      <c r="BI63" s="37">
        <v>5627.91</v>
      </c>
      <c r="BJ63" s="37">
        <f>IF(BK63&lt;0.001,$BJ$8,0)</f>
        <v>4</v>
      </c>
      <c r="BK63" s="14">
        <f>BL63/(BM63+BN63+BO63)</f>
        <v>0</v>
      </c>
      <c r="BL63" s="37">
        <v>0</v>
      </c>
      <c r="BM63" s="37">
        <v>207874.84</v>
      </c>
      <c r="BN63" s="37">
        <v>0</v>
      </c>
      <c r="BO63" s="37">
        <v>121485.63</v>
      </c>
      <c r="BP63" s="37">
        <f>IF(BQ63&lt;0.95,0,IF(BQ63&lt;1.05,2,0))</f>
        <v>2</v>
      </c>
      <c r="BQ63" s="14">
        <f>(BR63/BS63/BT63)/BU63</f>
        <v>0.97113816630261152</v>
      </c>
      <c r="BR63" s="37">
        <v>32977700</v>
      </c>
      <c r="BS63" s="37">
        <v>53.3</v>
      </c>
      <c r="BT63" s="37">
        <v>12</v>
      </c>
      <c r="BU63" s="37">
        <v>53092.22</v>
      </c>
      <c r="BV63" s="37">
        <f>IF(BW63&lt;0.7,0,IF(BW63&lt;0.8,2,0))</f>
        <v>2</v>
      </c>
      <c r="BW63" s="14">
        <f>BX63/BY63</f>
        <v>0.78027972283829261</v>
      </c>
      <c r="BX63" s="37">
        <v>72509600</v>
      </c>
      <c r="BY63" s="31">
        <f>AT63+AU63</f>
        <v>92927700</v>
      </c>
      <c r="BZ63" s="37">
        <f>IF((CB63+CC63)/CD63&lt;0.6,0,2)</f>
        <v>2</v>
      </c>
      <c r="CA63" s="17">
        <f>(CB63+CC63)/CD63</f>
        <v>2</v>
      </c>
      <c r="CB63" s="37">
        <v>2</v>
      </c>
      <c r="CC63" s="37">
        <v>2</v>
      </c>
      <c r="CD63" s="37">
        <v>2</v>
      </c>
      <c r="CE63" s="37">
        <f>IF(CG63/CH63&lt;$CG$8/100,0,IF(CG63/CH63&gt;$CH$8/100,3,$CE$8*(CG63/CH63-$CE$8/100)/(($CG$8-$CH$8)/100)))</f>
        <v>3</v>
      </c>
      <c r="CF63" s="14">
        <f>CG63/CH63</f>
        <v>1</v>
      </c>
      <c r="CG63" s="37">
        <v>1</v>
      </c>
      <c r="CH63" s="37">
        <v>1</v>
      </c>
      <c r="CI63" s="37">
        <f>IF(CJ63&gt;0,0,5)</f>
        <v>5</v>
      </c>
      <c r="CJ63" s="37">
        <v>0</v>
      </c>
      <c r="CK63" s="37">
        <f>IF(CL63/CM63&lt;$CL$8/100,0,IF(CL63/CM63&gt;$CM$8/100,$CK$8,$CK$8*(CL63/CM63-$CK$8/100)/(($CL$8-$CM$8)/100)))</f>
        <v>2</v>
      </c>
      <c r="CL63" s="37">
        <v>35</v>
      </c>
      <c r="CM63" s="37">
        <v>35</v>
      </c>
      <c r="CN63" s="37">
        <f>IF(CO63&gt;0,0,3)</f>
        <v>3</v>
      </c>
      <c r="CO63" s="37">
        <v>0</v>
      </c>
      <c r="CP63" s="37">
        <f>IF(CQ63&gt;0,0,3)</f>
        <v>3</v>
      </c>
      <c r="CQ63" s="37">
        <v>0</v>
      </c>
      <c r="CR63" s="37">
        <f>IF(CT63/CS63&lt;0.95,0,5*(CS63/CT63))</f>
        <v>2.5</v>
      </c>
      <c r="CS63" s="37">
        <v>2</v>
      </c>
      <c r="CT63" s="37">
        <v>4</v>
      </c>
      <c r="CU63" s="37">
        <f>IF(CW63/CV63&lt;0.95,0,5*(CV63/CW63))</f>
        <v>5</v>
      </c>
      <c r="CV63" s="37">
        <v>6</v>
      </c>
      <c r="CW63" s="37">
        <v>6</v>
      </c>
      <c r="CX63" s="37">
        <f>IF(CY63&gt;0,0,4)</f>
        <v>4</v>
      </c>
      <c r="CY63" s="37">
        <v>0</v>
      </c>
      <c r="CZ63" s="37">
        <v>31.57</v>
      </c>
      <c r="DA63" s="37">
        <f>IF(DC63/DD63&gt;1,0,IF(DC63/DD63&lt;$DD$8/100,0,IF(DC63/DD63&gt;$DC$8/100,$DA$8,$DA$8*(DC63/DD63-$DD$8/100)/(($DC$8-$DD$8)/100))))</f>
        <v>4</v>
      </c>
      <c r="DB63" s="14">
        <f>DC63/DD63</f>
        <v>1</v>
      </c>
      <c r="DC63" s="38">
        <v>92927.7</v>
      </c>
      <c r="DD63" s="38">
        <v>92927.7</v>
      </c>
      <c r="DE63" s="37">
        <f>IF(DF63&gt;0.01,0,3)</f>
        <v>3</v>
      </c>
      <c r="DF63" s="14">
        <f>IF(DH63=0,0,DG63/DH63)</f>
        <v>0</v>
      </c>
      <c r="DG63" s="38">
        <v>0</v>
      </c>
      <c r="DH63" s="38">
        <v>92927.7</v>
      </c>
      <c r="DI63" s="37">
        <f>IF(DJ63&gt;0,0,3)</f>
        <v>3</v>
      </c>
      <c r="DJ63" s="37">
        <v>0</v>
      </c>
      <c r="DK63" s="37"/>
      <c r="DL63" s="37">
        <f>IF(DM63&lt;0.9,0,5*DM63)</f>
        <v>5</v>
      </c>
      <c r="DM63" s="16">
        <f>DN63/DO63</f>
        <v>1</v>
      </c>
      <c r="DN63" s="59">
        <v>21</v>
      </c>
      <c r="DO63" s="59">
        <v>21</v>
      </c>
      <c r="DP63" s="37">
        <f>IF(DR63/DS63&lt;$DS$8/100,0,IF(DR63/DS63&gt;$DR$8/100,$DP$8,$DP$8*(DR63/DS63-$DS$8/100)/(($DR$8-$DS$8)/100)))</f>
        <v>4</v>
      </c>
      <c r="DQ63" s="14">
        <f>DR63/DS63</f>
        <v>1</v>
      </c>
      <c r="DR63" s="59">
        <v>112</v>
      </c>
      <c r="DS63" s="59">
        <v>112</v>
      </c>
      <c r="DT63" s="22">
        <f>D63+H63+L63+P63+T63+AB63+AF63+AJ63+AN63+AR63+AV63+AZ63+BC63+BG63+BJ63+BP63+BV63+BZ63+CE63+CI63+CK63+CN63+CP63+CR63+CU63+CX63+DA63+DE63+DI63+DL63+DP63</f>
        <v>66.5</v>
      </c>
      <c r="DU63" s="57">
        <f>IF(DT63&gt;70,IF(DT63&gt;85,1,2),3)</f>
        <v>3</v>
      </c>
      <c r="DV63" s="57">
        <f t="shared" si="0"/>
        <v>54</v>
      </c>
    </row>
    <row r="64" spans="1:126" ht="60" x14ac:dyDescent="0.25">
      <c r="A64" s="13">
        <v>56</v>
      </c>
      <c r="B64" s="10" t="s">
        <v>151</v>
      </c>
      <c r="C64" s="10" t="s">
        <v>204</v>
      </c>
      <c r="D64" s="37"/>
      <c r="E64" s="19">
        <f>IF(G64=0,0,F64/G64)</f>
        <v>0</v>
      </c>
      <c r="F64" s="37">
        <v>0</v>
      </c>
      <c r="G64" s="37">
        <v>0</v>
      </c>
      <c r="H64" s="37"/>
      <c r="I64" s="14">
        <f>IF(K64=0,0,J64/K64)</f>
        <v>0</v>
      </c>
      <c r="J64" s="37">
        <v>0</v>
      </c>
      <c r="K64" s="37">
        <v>0</v>
      </c>
      <c r="L64" s="37"/>
      <c r="M64" s="14">
        <f>IF(O64=0,0,N64/O64)</f>
        <v>0</v>
      </c>
      <c r="N64" s="31">
        <f>F64</f>
        <v>0</v>
      </c>
      <c r="O64" s="37">
        <v>0</v>
      </c>
      <c r="P64" s="37"/>
      <c r="Q64" s="14">
        <f>IF(S64=0,0,R64/S64)</f>
        <v>0</v>
      </c>
      <c r="R64" s="37">
        <f>J64</f>
        <v>0</v>
      </c>
      <c r="S64" s="31">
        <f>K64</f>
        <v>0</v>
      </c>
      <c r="T64" s="37">
        <f>IF(V64=0,3,IF(U64&lt;0.01,3,IF(U64&gt;0.05,0,U64/(0.05-0.01)*3)))</f>
        <v>3</v>
      </c>
      <c r="U64" s="14">
        <f>IF(AA64=0,0,(V64-W64-X64-Y64-Z64)/AA64)</f>
        <v>-0.20048739274428493</v>
      </c>
      <c r="V64" s="37">
        <v>0</v>
      </c>
      <c r="W64" s="37">
        <v>0</v>
      </c>
      <c r="X64" s="37">
        <v>5281790.24</v>
      </c>
      <c r="Y64" s="37">
        <v>5281790.24</v>
      </c>
      <c r="Z64" s="37">
        <v>0</v>
      </c>
      <c r="AA64" s="37">
        <v>52689500</v>
      </c>
      <c r="AB64" s="37">
        <f>IF(AE64=0,3,IF(AD64/AE64&lt;$AE$8/100,3,IF(AD64/AE64&gt;$AD$8/100,0,3)))</f>
        <v>3</v>
      </c>
      <c r="AC64" s="19">
        <f>IF(AE64=0,0,AD64/AE64)</f>
        <v>0</v>
      </c>
      <c r="AD64" s="37">
        <v>0</v>
      </c>
      <c r="AE64" s="37">
        <v>2534939</v>
      </c>
      <c r="AF64" s="37">
        <f>IF(AG64&gt;3,IF(AG64&lt;8,1,0),0)</f>
        <v>1</v>
      </c>
      <c r="AG64" s="15">
        <f>AH64+4-AI64</f>
        <v>4</v>
      </c>
      <c r="AH64" s="15">
        <v>6</v>
      </c>
      <c r="AI64" s="15">
        <v>6</v>
      </c>
      <c r="AJ64" s="37"/>
      <c r="AK64" s="15"/>
      <c r="AL64" s="37"/>
      <c r="AM64" s="37"/>
      <c r="AN64" s="37"/>
      <c r="AO64" s="37"/>
      <c r="AP64" s="37">
        <v>0</v>
      </c>
      <c r="AQ64" s="37">
        <v>0</v>
      </c>
      <c r="AR64" s="37">
        <f>IF(AS64&lt;0.3,0,IF(AS64&gt;0.7,2,2*AS64/0.7))</f>
        <v>0</v>
      </c>
      <c r="AS64" s="14">
        <f>AT64/(AT64+AU64)</f>
        <v>0</v>
      </c>
      <c r="AT64" s="31">
        <f>F64</f>
        <v>0</v>
      </c>
      <c r="AU64" s="37">
        <f>AA64</f>
        <v>52689500</v>
      </c>
      <c r="AV64" s="37">
        <f>IF(AW64/1&lt;$AY$8/100,0,IF(AW64/1&gt;$AX$8/100,$AV$8,($AX$8-$AY$8)*AW64))</f>
        <v>0</v>
      </c>
      <c r="AW64" s="14"/>
      <c r="AX64" s="31">
        <f>AT64</f>
        <v>0</v>
      </c>
      <c r="AY64" s="37">
        <v>0</v>
      </c>
      <c r="AZ64" s="37">
        <v>2</v>
      </c>
      <c r="BA64" s="37">
        <f>AX64</f>
        <v>0</v>
      </c>
      <c r="BB64" s="37">
        <v>0</v>
      </c>
      <c r="BC64" s="37">
        <f>IF(BD64&lt;$BE$8/100,1,0)</f>
        <v>1</v>
      </c>
      <c r="BD64" s="14">
        <f>IF(BF64=0,0,BE64/BF64)</f>
        <v>0</v>
      </c>
      <c r="BE64" s="37">
        <v>0</v>
      </c>
      <c r="BF64" s="37">
        <v>16656.830000000002</v>
      </c>
      <c r="BG64" s="37">
        <f>IF(BH64=0,1,IF(BH64/BI64&lt;0.01,1,0))</f>
        <v>1</v>
      </c>
      <c r="BH64" s="37">
        <v>0</v>
      </c>
      <c r="BI64" s="37">
        <v>377398.27</v>
      </c>
      <c r="BJ64" s="37">
        <f>IF(BK64&lt;0.001,$BJ$8,0)</f>
        <v>4</v>
      </c>
      <c r="BK64" s="14">
        <f>BL64/(BM64+BN64+BO64)</f>
        <v>0</v>
      </c>
      <c r="BL64" s="37">
        <v>0</v>
      </c>
      <c r="BM64" s="37">
        <v>42182693.310000002</v>
      </c>
      <c r="BN64" s="37">
        <v>0</v>
      </c>
      <c r="BO64" s="37">
        <v>7001312.7199999997</v>
      </c>
      <c r="BP64" s="37">
        <f>IF(BQ64&lt;0.95,0,IF(BQ64&lt;1.05,2,0))</f>
        <v>0</v>
      </c>
      <c r="BQ64" s="14">
        <f>(BR64/BS64/BT64)/BU64</f>
        <v>1.0591741234289909</v>
      </c>
      <c r="BR64" s="37">
        <v>15723000</v>
      </c>
      <c r="BS64" s="37">
        <v>23.3</v>
      </c>
      <c r="BT64" s="37">
        <v>12</v>
      </c>
      <c r="BU64" s="37">
        <v>53092.22</v>
      </c>
      <c r="BV64" s="37">
        <f>IF(BW64&lt;0.7,0,IF(BW64&lt;0.8,2,0))</f>
        <v>0</v>
      </c>
      <c r="BW64" s="14">
        <f>BX64/BY64</f>
        <v>0.68163675874699892</v>
      </c>
      <c r="BX64" s="37">
        <v>35915100</v>
      </c>
      <c r="BY64" s="31">
        <f>AT64+AU64</f>
        <v>52689500</v>
      </c>
      <c r="BZ64" s="37">
        <f>IF((CB64+CC64)/CD64&lt;0.6,0,2)</f>
        <v>2</v>
      </c>
      <c r="CA64" s="17">
        <f>(CB64+CC64)/CD64</f>
        <v>2</v>
      </c>
      <c r="CB64" s="37">
        <v>3</v>
      </c>
      <c r="CC64" s="37">
        <v>3</v>
      </c>
      <c r="CD64" s="37">
        <v>3</v>
      </c>
      <c r="CE64" s="37">
        <f>IF(CG64/CH64&lt;$CG$8/100,0,IF(CG64/CH64&gt;$CH$8/100,3,$CE$8*(CG64/CH64-$CE$8/100)/(($CG$8-$CH$8)/100)))</f>
        <v>3</v>
      </c>
      <c r="CF64" s="14">
        <f>CG64/CH64</f>
        <v>1</v>
      </c>
      <c r="CG64" s="37">
        <v>4</v>
      </c>
      <c r="CH64" s="37">
        <v>4</v>
      </c>
      <c r="CI64" s="37">
        <f>IF(CJ64&gt;0,0,5)</f>
        <v>5</v>
      </c>
      <c r="CJ64" s="37">
        <v>0</v>
      </c>
      <c r="CK64" s="37">
        <f>IF(CL64/CM64&lt;$CL$8/100,0,IF(CL64/CM64&gt;$CM$8/100,$CK$8,$CK$8*(CL64/CM64-$CK$8/100)/(($CL$8-$CM$8)/100)))</f>
        <v>2</v>
      </c>
      <c r="CL64" s="37">
        <v>34</v>
      </c>
      <c r="CM64" s="37">
        <v>34</v>
      </c>
      <c r="CN64" s="37">
        <f>IF(CO64&gt;0,0,3)</f>
        <v>3</v>
      </c>
      <c r="CO64" s="37">
        <v>0</v>
      </c>
      <c r="CP64" s="37">
        <f>IF(CQ64&gt;0,0,3)</f>
        <v>3</v>
      </c>
      <c r="CQ64" s="37">
        <v>0</v>
      </c>
      <c r="CR64" s="37">
        <f>IF(CT64/CS64&lt;0.95,0,5*(CS64/CT64))</f>
        <v>5</v>
      </c>
      <c r="CS64" s="37">
        <v>4</v>
      </c>
      <c r="CT64" s="37">
        <v>4</v>
      </c>
      <c r="CU64" s="37">
        <f>IF(CW64/CV64&lt;0.95,0,5*(CV64/CW64))</f>
        <v>5</v>
      </c>
      <c r="CV64" s="37">
        <v>6</v>
      </c>
      <c r="CW64" s="37">
        <v>6</v>
      </c>
      <c r="CX64" s="37">
        <f>IF(CY64&gt;0,0,4)</f>
        <v>4</v>
      </c>
      <c r="CY64" s="37">
        <v>0</v>
      </c>
      <c r="CZ64" s="37">
        <v>35.28</v>
      </c>
      <c r="DA64" s="37">
        <f>IF(DC64/DD64&gt;1,0,IF(DC64/DD64&lt;$DD$8/100,0,IF(DC64/DD64&gt;$DC$8/100,$DA$8,$DA$8*(DC64/DD64-$DD$8/100)/(($DC$8-$DD$8)/100))))</f>
        <v>4</v>
      </c>
      <c r="DB64" s="14">
        <f>DC64/DD64</f>
        <v>1</v>
      </c>
      <c r="DC64" s="38">
        <v>52689.5</v>
      </c>
      <c r="DD64" s="38">
        <v>52689.5</v>
      </c>
      <c r="DE64" s="37">
        <f>IF(DF64&gt;0.01,0,3)</f>
        <v>3</v>
      </c>
      <c r="DF64" s="14">
        <f>IF(DH64=0,0,DG64/DH64)</f>
        <v>0</v>
      </c>
      <c r="DG64" s="38">
        <v>0</v>
      </c>
      <c r="DH64" s="38">
        <v>52689.5</v>
      </c>
      <c r="DI64" s="37">
        <f>IF(DJ64&gt;0,0,3)</f>
        <v>3</v>
      </c>
      <c r="DJ64" s="37"/>
      <c r="DK64" s="37"/>
      <c r="DL64" s="37">
        <f>IF(DM64&lt;0.9,0,5*DM64)</f>
        <v>5</v>
      </c>
      <c r="DM64" s="16">
        <f>DN64/DO64</f>
        <v>1</v>
      </c>
      <c r="DN64" s="59">
        <v>34</v>
      </c>
      <c r="DO64" s="59">
        <v>34</v>
      </c>
      <c r="DP64" s="37">
        <f>IF(DR64/DS64&lt;$DS$8/100,0,IF(DR64/DS64&gt;$DR$8/100,$DP$8,$DP$8*(DR64/DS64-$DS$8/100)/(($DR$8-$DS$8)/100)))</f>
        <v>4</v>
      </c>
      <c r="DQ64" s="14">
        <f>DR64/DS64</f>
        <v>1</v>
      </c>
      <c r="DR64" s="59">
        <v>52</v>
      </c>
      <c r="DS64" s="59">
        <v>52</v>
      </c>
      <c r="DT64" s="22">
        <f>D64+H64+L64+P64+T64+AB64+AF64+AJ64+AN64+AR64+AV64+AZ64+BC64+BG64+BJ64+BP64+BV64+BZ64+CE64+CI64+CK64+CN64+CP64+CR64+CU64+CX64+DA64+DE64+DI64+DL64+DP64</f>
        <v>66</v>
      </c>
      <c r="DU64" s="57">
        <f>IF(DT64&gt;70,IF(DT64&gt;85,1,2),3)</f>
        <v>3</v>
      </c>
      <c r="DV64" s="57">
        <f t="shared" si="0"/>
        <v>55</v>
      </c>
    </row>
    <row r="65" spans="1:126" ht="60" x14ac:dyDescent="0.25">
      <c r="A65" s="13">
        <v>43</v>
      </c>
      <c r="B65" s="10" t="s">
        <v>151</v>
      </c>
      <c r="C65" s="10" t="s">
        <v>191</v>
      </c>
      <c r="D65" s="37"/>
      <c r="E65" s="19">
        <f>IF(G65=0,0,F65/G65)</f>
        <v>0</v>
      </c>
      <c r="F65" s="37">
        <v>0</v>
      </c>
      <c r="G65" s="37">
        <v>0</v>
      </c>
      <c r="H65" s="37"/>
      <c r="I65" s="14">
        <f>IF(K65=0,0,J65/K65)</f>
        <v>0</v>
      </c>
      <c r="J65" s="36">
        <v>0</v>
      </c>
      <c r="K65" s="36">
        <v>0</v>
      </c>
      <c r="L65" s="37"/>
      <c r="M65" s="14">
        <f>IF(O65=0,0,N65/O65)</f>
        <v>0</v>
      </c>
      <c r="N65" s="31">
        <f>F65</f>
        <v>0</v>
      </c>
      <c r="O65" s="36">
        <v>0</v>
      </c>
      <c r="P65" s="37"/>
      <c r="Q65" s="14">
        <f>IF(S65=0,0,R65/S65)</f>
        <v>0</v>
      </c>
      <c r="R65" s="37">
        <f>J65</f>
        <v>0</v>
      </c>
      <c r="S65" s="31">
        <f>K65</f>
        <v>0</v>
      </c>
      <c r="T65" s="37">
        <f>IF(V65=0,3,IF(U65&lt;0.01,3,IF(U65&gt;0.05,0,U65/(0.05-0.01)*3)))</f>
        <v>3</v>
      </c>
      <c r="U65" s="14">
        <f>IF(AA65=0,0,(V65-W65-X65-Y65-Z65)/AA65)</f>
        <v>-0.21945202624713894</v>
      </c>
      <c r="V65" s="37">
        <v>0</v>
      </c>
      <c r="W65" s="37">
        <v>0</v>
      </c>
      <c r="X65" s="37">
        <v>7272387.7800000003</v>
      </c>
      <c r="Y65" s="37">
        <v>7272387.7800000003</v>
      </c>
      <c r="Z65" s="37">
        <v>0</v>
      </c>
      <c r="AA65" s="37">
        <v>66277700</v>
      </c>
      <c r="AB65" s="37">
        <f>IF(AE65=0,3,IF(AD65/AE65&lt;$AE$8/100,3,IF(AD65/AE65&gt;$AD$8/100,0,3)))</f>
        <v>0</v>
      </c>
      <c r="AC65" s="19">
        <f>IF(AE65=0,0,AD65/AE65)</f>
        <v>8.8437869822485207E-2</v>
      </c>
      <c r="AD65" s="37">
        <v>59784</v>
      </c>
      <c r="AE65" s="37">
        <v>676000</v>
      </c>
      <c r="AF65" s="37">
        <f>IF(AG65&gt;3,IF(AG65&lt;8,1,0),0)</f>
        <v>1</v>
      </c>
      <c r="AG65" s="15">
        <f>AH65+4-AI65</f>
        <v>4</v>
      </c>
      <c r="AH65" s="15">
        <v>9</v>
      </c>
      <c r="AI65" s="15">
        <v>9</v>
      </c>
      <c r="AJ65" s="37"/>
      <c r="AK65" s="15"/>
      <c r="AL65" s="36"/>
      <c r="AM65" s="37"/>
      <c r="AN65" s="37"/>
      <c r="AO65" s="37"/>
      <c r="AP65" s="36"/>
      <c r="AQ65" s="36"/>
      <c r="AR65" s="37">
        <f>IF(AS65&lt;0.3,0,IF(AS65&gt;0.7,2,2*AS65/0.7))</f>
        <v>0</v>
      </c>
      <c r="AS65" s="14">
        <f>AT65/(AT65+AU65)</f>
        <v>0</v>
      </c>
      <c r="AT65" s="31">
        <f>F65</f>
        <v>0</v>
      </c>
      <c r="AU65" s="37">
        <f>AA65</f>
        <v>66277700</v>
      </c>
      <c r="AV65" s="37">
        <f>IF(AW65/1&lt;$AY$8/100,0,IF(AW65/1&gt;$AX$8/100,$AV$8,($AX$8-$AY$8)*AW65))</f>
        <v>0</v>
      </c>
      <c r="AW65" s="14">
        <v>0</v>
      </c>
      <c r="AX65" s="31">
        <f>AT65</f>
        <v>0</v>
      </c>
      <c r="AY65" s="36">
        <v>0</v>
      </c>
      <c r="AZ65" s="37">
        <v>2</v>
      </c>
      <c r="BA65" s="37">
        <f>AX65</f>
        <v>0</v>
      </c>
      <c r="BB65" s="37">
        <v>0</v>
      </c>
      <c r="BC65" s="37">
        <f>IF(BD65&lt;$BE$8/100,1,0)</f>
        <v>1</v>
      </c>
      <c r="BD65" s="14">
        <f>IF(BF65=0,0,BE65/BF65)</f>
        <v>0</v>
      </c>
      <c r="BE65" s="36">
        <v>0</v>
      </c>
      <c r="BF65" s="36">
        <v>191457.14</v>
      </c>
      <c r="BG65" s="37">
        <f>IF(BH65=0,1,IF(BH65/BI65&lt;0.01,1,0))</f>
        <v>1</v>
      </c>
      <c r="BH65" s="37">
        <v>0</v>
      </c>
      <c r="BI65" s="37">
        <v>224404330.65000001</v>
      </c>
      <c r="BJ65" s="37">
        <f>IF(BK65&lt;0.001,$BJ$8,0)</f>
        <v>4</v>
      </c>
      <c r="BK65" s="14">
        <f>BL65/(BM65+BN65+BO65)</f>
        <v>0</v>
      </c>
      <c r="BL65" s="36">
        <v>0</v>
      </c>
      <c r="BM65" s="36">
        <v>13890468.710000001</v>
      </c>
      <c r="BN65" s="36">
        <v>0</v>
      </c>
      <c r="BO65" s="36">
        <v>2884013.24</v>
      </c>
      <c r="BP65" s="37">
        <f>IF(BQ65&lt;0.95,0,IF(BQ65&lt;1.05,2,0))</f>
        <v>2</v>
      </c>
      <c r="BQ65" s="14">
        <f>(BR65/BS65/BT65)/BU65</f>
        <v>0.97538445532992435</v>
      </c>
      <c r="BR65" s="37">
        <v>28585500</v>
      </c>
      <c r="BS65" s="37">
        <v>46</v>
      </c>
      <c r="BT65" s="37">
        <v>12</v>
      </c>
      <c r="BU65" s="37">
        <v>53092.22</v>
      </c>
      <c r="BV65" s="37">
        <f>IF(BW65&lt;0.7,0,IF(BW65&lt;0.8,2,0))</f>
        <v>0</v>
      </c>
      <c r="BW65" s="14">
        <f>BX65/BY65</f>
        <v>0.82399359060438127</v>
      </c>
      <c r="BX65" s="37">
        <v>54612400</v>
      </c>
      <c r="BY65" s="31">
        <f>AT65+AU65</f>
        <v>66277700</v>
      </c>
      <c r="BZ65" s="37">
        <f>IF((CB65+CC65)/CD65&lt;0.6,0,2)</f>
        <v>2</v>
      </c>
      <c r="CA65" s="17">
        <f>(CB65+CC65)/CD65</f>
        <v>2</v>
      </c>
      <c r="CB65" s="36">
        <v>2</v>
      </c>
      <c r="CC65" s="37">
        <v>2</v>
      </c>
      <c r="CD65" s="37">
        <v>2</v>
      </c>
      <c r="CE65" s="37">
        <f>IF(CG65/CH65&lt;$CG$8/100,0,IF(CG65/CH65&gt;$CH$8/100,3,$CE$8*(CG65/CH65-$CE$8/100)/(($CG$8-$CH$8)/100)))</f>
        <v>3</v>
      </c>
      <c r="CF65" s="14">
        <f>CG65/CH65</f>
        <v>1</v>
      </c>
      <c r="CG65" s="37">
        <v>1</v>
      </c>
      <c r="CH65" s="37">
        <v>1</v>
      </c>
      <c r="CI65" s="37">
        <f>IF(CJ65&gt;0,0,5)</f>
        <v>5</v>
      </c>
      <c r="CJ65" s="36">
        <v>0</v>
      </c>
      <c r="CK65" s="37">
        <f>IF(CL65/CM65&lt;$CL$8/100,0,IF(CL65/CM65&gt;$CM$8/100,$CK$8,$CK$8*(CL65/CM65-$CK$8/100)/(($CL$8-$CM$8)/100)))</f>
        <v>2</v>
      </c>
      <c r="CL65" s="37">
        <v>30</v>
      </c>
      <c r="CM65" s="37">
        <v>30</v>
      </c>
      <c r="CN65" s="37">
        <f>IF(CO65&gt;0,0,3)</f>
        <v>3</v>
      </c>
      <c r="CO65" s="37">
        <v>0</v>
      </c>
      <c r="CP65" s="37">
        <f>IF(CQ65&gt;0,0,3)</f>
        <v>3</v>
      </c>
      <c r="CQ65" s="36">
        <v>0</v>
      </c>
      <c r="CR65" s="37">
        <f>IF(CT65/CS65&lt;0.95,0,5*(CS65/CT65))</f>
        <v>5</v>
      </c>
      <c r="CS65" s="37">
        <v>4</v>
      </c>
      <c r="CT65" s="37">
        <v>4</v>
      </c>
      <c r="CU65" s="37">
        <f>IF(CW65/CV65&lt;0.95,0,5*(CV65/CW65))</f>
        <v>5</v>
      </c>
      <c r="CV65" s="37">
        <v>6</v>
      </c>
      <c r="CW65" s="37">
        <v>6</v>
      </c>
      <c r="CX65" s="37">
        <f>IF(CY65&gt;0,0,4)</f>
        <v>4</v>
      </c>
      <c r="CY65" s="37">
        <v>0</v>
      </c>
      <c r="CZ65" s="37">
        <v>13.6</v>
      </c>
      <c r="DA65" s="37">
        <f>IF(DC65/DD65&gt;1,0,IF(DC65/DD65&lt;$DD$8/100,0,IF(DC65/DD65&gt;$DC$8/100,$DA$8,$DA$8*(DC65/DD65-$DD$8/100)/(($DC$8-$DD$8)/100))))</f>
        <v>4</v>
      </c>
      <c r="DB65" s="14">
        <f>DC65/DD65</f>
        <v>1</v>
      </c>
      <c r="DC65" s="38">
        <v>66277.7</v>
      </c>
      <c r="DD65" s="38">
        <v>66277.7</v>
      </c>
      <c r="DE65" s="37">
        <f>IF(DF65&gt;0.01,0,3)</f>
        <v>3</v>
      </c>
      <c r="DF65" s="14">
        <f>IF(DH65=0,0,DG65/DH65)</f>
        <v>0</v>
      </c>
      <c r="DG65" s="39">
        <v>0</v>
      </c>
      <c r="DH65" s="38">
        <v>66277.7</v>
      </c>
      <c r="DI65" s="37">
        <f>IF(DJ65&gt;0,0,3)</f>
        <v>3</v>
      </c>
      <c r="DJ65" s="37">
        <v>0</v>
      </c>
      <c r="DK65" s="37">
        <v>0</v>
      </c>
      <c r="DL65" s="37">
        <f>IF(DM65&lt;0.9,0,5*DM65)</f>
        <v>5</v>
      </c>
      <c r="DM65" s="16">
        <f>DN65/DO65</f>
        <v>1</v>
      </c>
      <c r="DN65" s="59">
        <v>42</v>
      </c>
      <c r="DO65" s="59">
        <v>42</v>
      </c>
      <c r="DP65" s="37">
        <f>IF(DR65/DS65&lt;$DS$8/100,0,IF(DR65/DS65&gt;$DR$8/100,$DP$8,$DP$8*(DR65/DS65-$DS$8/100)/(($DR$8-$DS$8)/100)))</f>
        <v>4</v>
      </c>
      <c r="DQ65" s="14">
        <f>DR65/DS65</f>
        <v>1</v>
      </c>
      <c r="DR65" s="59">
        <v>75</v>
      </c>
      <c r="DS65" s="59">
        <v>75</v>
      </c>
      <c r="DT65" s="22">
        <f>D65+H65+L65+P65+T65+AB65+AF65+AJ65+AN65+AR65+AV65+AZ65+BC65+BG65+BJ65+BP65+BV65+BZ65+CE65+CI65+CK65+CN65+CP65+CR65+CU65+CX65+DA65+DE65+DI65+DL65+DP65</f>
        <v>65</v>
      </c>
      <c r="DU65" s="57">
        <f>IF(DT65&gt;70,IF(DT65&gt;85,1,2),3)</f>
        <v>3</v>
      </c>
      <c r="DV65" s="57">
        <f t="shared" si="0"/>
        <v>56</v>
      </c>
    </row>
    <row r="66" spans="1:126" ht="60" x14ac:dyDescent="0.25">
      <c r="A66" s="13">
        <v>57</v>
      </c>
      <c r="B66" s="10" t="s">
        <v>151</v>
      </c>
      <c r="C66" s="10" t="s">
        <v>205</v>
      </c>
      <c r="D66" s="37"/>
      <c r="E66" s="19">
        <f>IF(G66=0,0,F66/G66)</f>
        <v>0</v>
      </c>
      <c r="F66" s="37">
        <v>0</v>
      </c>
      <c r="G66" s="37">
        <v>0</v>
      </c>
      <c r="H66" s="37"/>
      <c r="I66" s="14">
        <f>IF(K66=0,0,J66/K66)</f>
        <v>0</v>
      </c>
      <c r="J66" s="37">
        <v>0</v>
      </c>
      <c r="K66" s="37">
        <v>0</v>
      </c>
      <c r="L66" s="37"/>
      <c r="M66" s="14">
        <f>IF(O66=0,0,N66/O66)</f>
        <v>0</v>
      </c>
      <c r="N66" s="31">
        <f>F66</f>
        <v>0</v>
      </c>
      <c r="O66" s="37">
        <v>0</v>
      </c>
      <c r="P66" s="37"/>
      <c r="Q66" s="14">
        <f>IF(S66=0,0,R66/S66)</f>
        <v>0</v>
      </c>
      <c r="R66" s="37">
        <f>J66</f>
        <v>0</v>
      </c>
      <c r="S66" s="31">
        <f>K66</f>
        <v>0</v>
      </c>
      <c r="T66" s="37">
        <f>IF(V66=0,3,IF(U66&lt;0.01,3,IF(U66&gt;0.05,0,U66/(0.05-0.01)*3)))</f>
        <v>3</v>
      </c>
      <c r="U66" s="14">
        <f>IF(AA66=0,0,(V66-W66-X66-Y66-Z66)/AA66)</f>
        <v>-0.14092138630004558</v>
      </c>
      <c r="V66" s="37">
        <v>0</v>
      </c>
      <c r="W66" s="37">
        <v>0</v>
      </c>
      <c r="X66" s="37">
        <v>4000000</v>
      </c>
      <c r="Y66" s="37">
        <v>4000000</v>
      </c>
      <c r="Z66" s="37">
        <v>0</v>
      </c>
      <c r="AA66" s="37">
        <v>56769240</v>
      </c>
      <c r="AB66" s="37">
        <f>IF(AE66=0,3,IF(AD66/AE66&lt;$AE$8/100,3,IF(AD66/AE66&gt;$AD$8/100,0,3)))</f>
        <v>3</v>
      </c>
      <c r="AC66" s="19">
        <f>IF(AE66=0,0,AD66/AE66)</f>
        <v>0</v>
      </c>
      <c r="AD66" s="37">
        <v>0</v>
      </c>
      <c r="AE66" s="37">
        <v>0</v>
      </c>
      <c r="AF66" s="37">
        <f>IF(AG66&gt;3,IF(AG66&lt;8,1,0),0)</f>
        <v>0</v>
      </c>
      <c r="AG66" s="15">
        <f>AH66+4-AI66</f>
        <v>8</v>
      </c>
      <c r="AH66" s="15">
        <v>4</v>
      </c>
      <c r="AI66" s="15"/>
      <c r="AJ66" s="37"/>
      <c r="AK66" s="15"/>
      <c r="AL66" s="37"/>
      <c r="AM66" s="37"/>
      <c r="AN66" s="37"/>
      <c r="AO66" s="37"/>
      <c r="AP66" s="37">
        <v>0</v>
      </c>
      <c r="AQ66" s="37">
        <v>0</v>
      </c>
      <c r="AR66" s="37">
        <f>IF(AS66&lt;0.3,0,IF(AS66&gt;0.7,2,2*AS66/0.7))</f>
        <v>0</v>
      </c>
      <c r="AS66" s="14">
        <f>AT66/(AT66+AU66)</f>
        <v>0</v>
      </c>
      <c r="AT66" s="31">
        <f>F66</f>
        <v>0</v>
      </c>
      <c r="AU66" s="37">
        <f>AA66</f>
        <v>56769240</v>
      </c>
      <c r="AV66" s="37">
        <f>IF(AW66/1&lt;$AY$8/100,0,IF(AW66/1&gt;$AX$8/100,$AV$8,($AX$8-$AY$8)*AW66))</f>
        <v>0</v>
      </c>
      <c r="AW66" s="14"/>
      <c r="AX66" s="31">
        <f>AT66</f>
        <v>0</v>
      </c>
      <c r="AY66" s="37">
        <v>0</v>
      </c>
      <c r="AZ66" s="37">
        <v>2</v>
      </c>
      <c r="BA66" s="37">
        <f>AX66</f>
        <v>0</v>
      </c>
      <c r="BB66" s="37">
        <v>0</v>
      </c>
      <c r="BC66" s="37">
        <f>IF(BD66&lt;$BE$8/100,1,0)</f>
        <v>1</v>
      </c>
      <c r="BD66" s="14">
        <f>IF(BF66=0,0,BE66/BF66)</f>
        <v>0</v>
      </c>
      <c r="BE66" s="37">
        <v>0</v>
      </c>
      <c r="BF66" s="37">
        <v>0</v>
      </c>
      <c r="BG66" s="37">
        <f>IF(BH66=0,1,IF(BH66/BI66&lt;0.01,1,0))</f>
        <v>1</v>
      </c>
      <c r="BH66" s="37">
        <v>0</v>
      </c>
      <c r="BI66" s="37">
        <v>0</v>
      </c>
      <c r="BJ66" s="37">
        <f>IF(BK66&lt;0.001,$BJ$8,0)</f>
        <v>4</v>
      </c>
      <c r="BK66" s="14">
        <f>BL66/(BM66+BN66+BO66)</f>
        <v>0</v>
      </c>
      <c r="BL66" s="37">
        <v>0</v>
      </c>
      <c r="BM66" s="37">
        <v>1992196.02</v>
      </c>
      <c r="BN66" s="37">
        <v>0</v>
      </c>
      <c r="BO66" s="37">
        <v>2163870.1800000002</v>
      </c>
      <c r="BP66" s="37">
        <f>IF(BQ66&lt;0.95,0,IF(BQ66&lt;1.05,2,0))</f>
        <v>0</v>
      </c>
      <c r="BQ66" s="14">
        <f>(BR66/BS66/BT66)/BU66</f>
        <v>1.0970048764663494</v>
      </c>
      <c r="BR66" s="37">
        <v>23064000</v>
      </c>
      <c r="BS66" s="37">
        <v>33</v>
      </c>
      <c r="BT66" s="37">
        <v>12</v>
      </c>
      <c r="BU66" s="37">
        <v>53092.22</v>
      </c>
      <c r="BV66" s="37">
        <f>IF(BW66&lt;0.7,0,IF(BW66&lt;0.8,2,0))</f>
        <v>0</v>
      </c>
      <c r="BW66" s="14">
        <f>BX66/BY66</f>
        <v>0.83415067737387361</v>
      </c>
      <c r="BX66" s="37">
        <v>47354100</v>
      </c>
      <c r="BY66" s="31">
        <f>AT66+AU66</f>
        <v>56769240</v>
      </c>
      <c r="BZ66" s="37">
        <f>IF((CB66+CC66)/CD66&lt;0.6,0,2)</f>
        <v>2</v>
      </c>
      <c r="CA66" s="17">
        <f>(CB66+CC66)/CD66</f>
        <v>2</v>
      </c>
      <c r="CB66" s="37">
        <v>3</v>
      </c>
      <c r="CC66" s="37">
        <v>3</v>
      </c>
      <c r="CD66" s="37">
        <v>3</v>
      </c>
      <c r="CE66" s="37">
        <f>IF(CG66/CH66&lt;$CG$8/100,0,IF(CG66/CH66&gt;$CH$8/100,3,$CE$8*(CG66/CH66-$CE$8/100)/(($CG$8-$CH$8)/100)))</f>
        <v>3</v>
      </c>
      <c r="CF66" s="14">
        <f>CG66/CH66</f>
        <v>1</v>
      </c>
      <c r="CG66" s="37">
        <v>4</v>
      </c>
      <c r="CH66" s="37">
        <v>4</v>
      </c>
      <c r="CI66" s="37">
        <f>IF(CJ66&gt;0,0,5)</f>
        <v>5</v>
      </c>
      <c r="CJ66" s="37">
        <v>0</v>
      </c>
      <c r="CK66" s="37">
        <f>IF(CL66/CM66&lt;$CL$8/100,0,IF(CL66/CM66&gt;$CM$8/100,$CK$8,$CK$8*(CL66/CM66-$CK$8/100)/(($CL$8-$CM$8)/100)))</f>
        <v>2</v>
      </c>
      <c r="CL66" s="37">
        <v>34</v>
      </c>
      <c r="CM66" s="37">
        <v>34</v>
      </c>
      <c r="CN66" s="37">
        <f>IF(CO66&gt;0,0,3)</f>
        <v>3</v>
      </c>
      <c r="CO66" s="37">
        <v>0</v>
      </c>
      <c r="CP66" s="37">
        <f>IF(CQ66&gt;0,0,3)</f>
        <v>3</v>
      </c>
      <c r="CQ66" s="37">
        <v>0</v>
      </c>
      <c r="CR66" s="37">
        <f>IF(CT66/CS66&lt;0.95,0,5*(CS66/CT66))</f>
        <v>5</v>
      </c>
      <c r="CS66" s="37">
        <v>4</v>
      </c>
      <c r="CT66" s="37">
        <v>4</v>
      </c>
      <c r="CU66" s="37">
        <f>IF(CW66/CV66&lt;0.95,0,5*(CV66/CW66))</f>
        <v>5</v>
      </c>
      <c r="CV66" s="37">
        <v>6</v>
      </c>
      <c r="CW66" s="37">
        <v>6</v>
      </c>
      <c r="CX66" s="37">
        <f>IF(CY66&gt;0,0,4)</f>
        <v>4</v>
      </c>
      <c r="CY66" s="37">
        <v>0</v>
      </c>
      <c r="CZ66" s="37">
        <v>20.85</v>
      </c>
      <c r="DA66" s="37">
        <f>IF(DC66/DD66&gt;1,0,IF(DC66/DD66&lt;$DD$8/100,0,IF(DC66/DD66&gt;$DC$8/100,$DA$8,$DA$8*(DC66/DD66-$DD$8/100)/(($DC$8-$DD$8)/100))))</f>
        <v>4</v>
      </c>
      <c r="DB66" s="14">
        <f>DC66/DD66</f>
        <v>1</v>
      </c>
      <c r="DC66" s="38">
        <v>62248</v>
      </c>
      <c r="DD66" s="38">
        <v>62248</v>
      </c>
      <c r="DE66" s="37">
        <f>IF(DF66&gt;0.01,0,3)</f>
        <v>3</v>
      </c>
      <c r="DF66" s="14">
        <f>IF(DH66=0,0,DG66/DH66)</f>
        <v>0</v>
      </c>
      <c r="DG66" s="38">
        <v>0</v>
      </c>
      <c r="DH66" s="38">
        <v>62248</v>
      </c>
      <c r="DI66" s="37">
        <f>IF(DJ66&gt;0,0,3)</f>
        <v>3</v>
      </c>
      <c r="DJ66" s="37">
        <v>0</v>
      </c>
      <c r="DK66" s="37">
        <v>2</v>
      </c>
      <c r="DL66" s="37">
        <f>IF(DM66&lt;0.9,0,5*DM66)</f>
        <v>5</v>
      </c>
      <c r="DM66" s="16">
        <f>DN66/DO66</f>
        <v>1</v>
      </c>
      <c r="DN66" s="59">
        <v>38</v>
      </c>
      <c r="DO66" s="59">
        <v>38</v>
      </c>
      <c r="DP66" s="37">
        <f>IF(DR66/DS66&lt;$DS$8/100,0,IF(DR66/DS66&gt;$DR$8/100,$DP$8,$DP$8*(DR66/DS66-$DS$8/100)/(($DR$8-$DS$8)/100)))</f>
        <v>4</v>
      </c>
      <c r="DQ66" s="14">
        <f>DR66/DS66</f>
        <v>1</v>
      </c>
      <c r="DR66" s="59">
        <v>58</v>
      </c>
      <c r="DS66" s="59">
        <v>58</v>
      </c>
      <c r="DT66" s="22">
        <f>D66+H66+L66+P66+T66+AB66+AF66+AJ66+AN66+AR66+AV66+AZ66+BC66+BG66+BJ66+BP66+BV66+BZ66+CE66+CI66+CK66+CN66+CP66+CR66+CU66+CX66+DA66+DE66+DI66+DL66+DP66</f>
        <v>65</v>
      </c>
      <c r="DU66" s="57">
        <f>IF(DT66&gt;70,IF(DT66&gt;85,1,2),3)</f>
        <v>3</v>
      </c>
      <c r="DV66" s="57">
        <f t="shared" si="0"/>
        <v>56</v>
      </c>
    </row>
    <row r="67" spans="1:126" ht="30" x14ac:dyDescent="0.25">
      <c r="A67" s="13">
        <v>65</v>
      </c>
      <c r="B67" s="10" t="s">
        <v>151</v>
      </c>
      <c r="C67" s="10" t="s">
        <v>213</v>
      </c>
      <c r="D67" s="37">
        <f>IF(E67&gt;1,0,IF(F67/G67&lt;$G$8/100,0,IF(F67/G67&gt;$F$8/100,3,$D$8*(F67/G67-$G$8/100)/(($F$8-$G$8)/100))))</f>
        <v>3</v>
      </c>
      <c r="E67" s="19">
        <f>IF(G67=0,0,F67/G67)</f>
        <v>1</v>
      </c>
      <c r="F67" s="34">
        <v>3788968.51</v>
      </c>
      <c r="G67" s="34">
        <v>3788968.51</v>
      </c>
      <c r="H67" s="37">
        <f>IF(J67/K67&lt;$K$8/100,0,IF(J67/K67&gt;$J$8/100,3,$H$8*(J67/K67-$K$8/100)/(($J$8-$K$8)/100)))</f>
        <v>0.5075264484923111</v>
      </c>
      <c r="I67" s="14">
        <f>IF(K67=0,0,J67/K67)</f>
        <v>0.91353403862646165</v>
      </c>
      <c r="J67" s="34">
        <v>3770467.47</v>
      </c>
      <c r="K67" s="34">
        <v>4127342.07</v>
      </c>
      <c r="L67" s="37">
        <f>IF(N67/O67&lt;$O$8/100,0,IF(N67/O67&gt;$N$8/100,3,$L$8*(N67/O67-$O$8/100)/(($N$8-$O$8)/100)))</f>
        <v>3</v>
      </c>
      <c r="M67" s="14">
        <f>IF(O67=0,0,N67/O67)</f>
        <v>1.8835052183246506</v>
      </c>
      <c r="N67" s="31">
        <f>F67</f>
        <v>3788968.51</v>
      </c>
      <c r="O67" s="34">
        <v>2011658.09</v>
      </c>
      <c r="P67" s="37">
        <f>IF(R67/S67&lt;$S$8/100,0,IF(R67/S67&gt;$R$8/100,3,$P$8*(R67/S67-$S$8/100)/(($R$8-$S$8)/100)))</f>
        <v>2.4530105793969246</v>
      </c>
      <c r="Q67" s="14">
        <f>IF(S67=0,0,R67/S67)</f>
        <v>0.91353403862646165</v>
      </c>
      <c r="R67" s="37">
        <f>J67</f>
        <v>3770467.47</v>
      </c>
      <c r="S67" s="31">
        <f>K67</f>
        <v>4127342.07</v>
      </c>
      <c r="T67" s="37">
        <f>IF(V67=0,3,IF(U67&lt;0.01,3,IF(U67&gt;0.05,0,U67/(0.05-0.01)*3)))</f>
        <v>3</v>
      </c>
      <c r="U67" s="14">
        <f>IF(AA67=0,0,(V67-W67-X67-Y67-Z67)/AA67)</f>
        <v>-9.9813775145554354E-2</v>
      </c>
      <c r="V67" s="34">
        <v>1426961.57</v>
      </c>
      <c r="W67" s="34"/>
      <c r="X67" s="34">
        <v>8570577.5500000007</v>
      </c>
      <c r="Y67" s="34">
        <v>2506589.41</v>
      </c>
      <c r="Z67" s="34"/>
      <c r="AA67" s="34">
        <v>96682100</v>
      </c>
      <c r="AB67" s="37">
        <f>IF(AE67=0,3,IF(AD67/AE67&lt;$AE$8/100,3,IF(AD67/AE67&gt;$AD$8/100,0,3)))</f>
        <v>0</v>
      </c>
      <c r="AC67" s="19">
        <f>IF(AE67=0,0,AD67/AE67)</f>
        <v>1.1594260600000001</v>
      </c>
      <c r="AD67" s="34">
        <v>579713.03</v>
      </c>
      <c r="AE67" s="34">
        <v>500000</v>
      </c>
      <c r="AF67" s="37">
        <f>IF(AG67&gt;3,IF(AG67&lt;8,1,0),0)</f>
        <v>0</v>
      </c>
      <c r="AG67" s="15">
        <f>AH67+4-AI67</f>
        <v>17</v>
      </c>
      <c r="AH67" s="6">
        <v>18</v>
      </c>
      <c r="AI67" s="6">
        <v>5</v>
      </c>
      <c r="AJ67" s="37"/>
      <c r="AK67" s="15"/>
      <c r="AL67" s="37"/>
      <c r="AM67" s="37"/>
      <c r="AN67" s="37"/>
      <c r="AO67" s="37"/>
      <c r="AP67" s="37"/>
      <c r="AQ67" s="37"/>
      <c r="AR67" s="37">
        <f>IF(AS67&lt;0.3,0,IF(AS67&gt;0.7,2,2*AS67/0.7))</f>
        <v>0</v>
      </c>
      <c r="AS67" s="14">
        <f>AT67/(AT67+AU67)</f>
        <v>3.7712035575921829E-2</v>
      </c>
      <c r="AT67" s="31">
        <f>F67</f>
        <v>3788968.51</v>
      </c>
      <c r="AU67" s="37">
        <f>AA67</f>
        <v>96682100</v>
      </c>
      <c r="AV67" s="37">
        <f>IF(AW67/1&lt;$AY$8/100,0,IF(AW67/1&gt;$AX$8/100,$AV$8,($AX$8-$AY$8)*AW67))</f>
        <v>0</v>
      </c>
      <c r="AW67" s="14">
        <f>AX67/AY67-1</f>
        <v>-3.2052468127820921E-2</v>
      </c>
      <c r="AX67" s="31">
        <f>AT67</f>
        <v>3788968.51</v>
      </c>
      <c r="AY67" s="37">
        <v>3914435.84</v>
      </c>
      <c r="AZ67" s="37">
        <v>2</v>
      </c>
      <c r="BA67" s="37">
        <f>AX67</f>
        <v>3788968.51</v>
      </c>
      <c r="BB67" s="37">
        <v>0</v>
      </c>
      <c r="BC67" s="37">
        <f>IF(BD67&lt;$BE$8/100,1,0)</f>
        <v>1</v>
      </c>
      <c r="BD67" s="14">
        <f>IF(BF67=0,0,BE67/BF67)</f>
        <v>0</v>
      </c>
      <c r="BE67" s="37"/>
      <c r="BF67" s="37">
        <v>2328278.2400000002</v>
      </c>
      <c r="BG67" s="37">
        <f>IF(BH67=0,1,IF(BH67/BI67&lt;0.01,1,0))</f>
        <v>1</v>
      </c>
      <c r="BH67" s="37"/>
      <c r="BI67" s="37">
        <v>303149720.82999998</v>
      </c>
      <c r="BJ67" s="37">
        <f>IF(BK67&lt;0.001,$BJ$8,0)</f>
        <v>4</v>
      </c>
      <c r="BK67" s="14">
        <f>BL67/(BM67+BN67+BO67)</f>
        <v>0</v>
      </c>
      <c r="BL67" s="37"/>
      <c r="BM67" s="37">
        <v>106765643.38</v>
      </c>
      <c r="BN67" s="37">
        <v>5084038</v>
      </c>
      <c r="BO67" s="37">
        <v>8606820.2200000007</v>
      </c>
      <c r="BP67" s="37">
        <f>IF(BQ67&lt;0.95,0,IF(BQ67&lt;1.05,2,0))</f>
        <v>0</v>
      </c>
      <c r="BQ67" s="14">
        <f>(BR67/BS67/BT67)/BU67</f>
        <v>1.0987205914584146</v>
      </c>
      <c r="BR67" s="34">
        <v>20932000</v>
      </c>
      <c r="BS67" s="34">
        <v>29.4</v>
      </c>
      <c r="BT67" s="34">
        <v>12</v>
      </c>
      <c r="BU67" s="34">
        <v>54000.14</v>
      </c>
      <c r="BV67" s="37">
        <f>IF(BW67&lt;0.7,0,IF(BW67&lt;0.8,2,0))</f>
        <v>0</v>
      </c>
      <c r="BW67" s="14">
        <f>BX67/BY67</f>
        <v>0.62909154781915233</v>
      </c>
      <c r="BX67" s="34">
        <v>63205500</v>
      </c>
      <c r="BY67" s="31">
        <f>AT67+AU67</f>
        <v>100471068.51000001</v>
      </c>
      <c r="BZ67" s="37">
        <f>IF((CB67+CC67)/CD67&lt;0.6,0,2)</f>
        <v>2</v>
      </c>
      <c r="CA67" s="17">
        <f>(CB67+CC67)/CD67</f>
        <v>0.8</v>
      </c>
      <c r="CB67" s="34">
        <v>2</v>
      </c>
      <c r="CC67" s="34">
        <v>2</v>
      </c>
      <c r="CD67" s="34">
        <v>5</v>
      </c>
      <c r="CE67" s="37">
        <f>IF(CG67/CH67&lt;$CG$8/100,0,IF(CG67/CH67&gt;$CH$8/100,3,$CE$8*(CG67/CH67-$CE$8/100)/(($CG$8-$CH$8)/100)))</f>
        <v>3</v>
      </c>
      <c r="CF67" s="14">
        <f>CG67/CH67</f>
        <v>1</v>
      </c>
      <c r="CG67" s="34">
        <v>4</v>
      </c>
      <c r="CH67" s="34">
        <v>4</v>
      </c>
      <c r="CI67" s="37">
        <f>IF(CJ67&gt;0,0,5)</f>
        <v>5</v>
      </c>
      <c r="CJ67" s="37"/>
      <c r="CK67" s="37">
        <f>IF(CL67/CM67&lt;$CL$8/100,0,IF(CL67/CM67&gt;$CM$8/100,$CK$8,$CK$8*(CL67/CM67-$CK$8/100)/(($CL$8-$CM$8)/100)))</f>
        <v>0</v>
      </c>
      <c r="CL67" s="34">
        <v>30</v>
      </c>
      <c r="CM67" s="34">
        <v>32</v>
      </c>
      <c r="CN67" s="37">
        <f>IF(CO67&gt;0,0,3)</f>
        <v>3</v>
      </c>
      <c r="CO67" s="37"/>
      <c r="CP67" s="37">
        <f>IF(CQ67&gt;0,0,3)</f>
        <v>3</v>
      </c>
      <c r="CQ67" s="37"/>
      <c r="CR67" s="37">
        <f>IF(CT67/CS67&lt;0.95,0,5*(CS67/CT67))</f>
        <v>5</v>
      </c>
      <c r="CS67" s="37">
        <v>4</v>
      </c>
      <c r="CT67" s="37">
        <v>4</v>
      </c>
      <c r="CU67" s="37">
        <f>IF(CW67/CV67&lt;0.95,0,5*(CV67/CW67))</f>
        <v>5</v>
      </c>
      <c r="CV67" s="34">
        <v>6</v>
      </c>
      <c r="CW67" s="37">
        <v>6</v>
      </c>
      <c r="CX67" s="37">
        <f>IF(CY67&gt;0,0,4)</f>
        <v>4</v>
      </c>
      <c r="CY67" s="37">
        <v>0</v>
      </c>
      <c r="CZ67" s="37">
        <v>13.5</v>
      </c>
      <c r="DA67" s="37">
        <f>IF(DC67/DD67&gt;1,0,IF(DC67/DD67&lt;$DD$8/100,0,IF(DC67/DD67&gt;$DC$8/100,$DA$8,$DA$8*(DC67/DD67-$DD$8/100)/(($DC$8-$DD$8)/100))))</f>
        <v>0</v>
      </c>
      <c r="DB67" s="14">
        <f>DC67/DD67</f>
        <v>1.0046314814059645</v>
      </c>
      <c r="DC67" s="35">
        <v>115788.5</v>
      </c>
      <c r="DD67" s="35">
        <v>115254.7</v>
      </c>
      <c r="DE67" s="37">
        <f>IF(DF67&gt;0.01,0,3)</f>
        <v>3</v>
      </c>
      <c r="DF67" s="14">
        <f>IF(DH67=0,0,DG67/DH67)</f>
        <v>0</v>
      </c>
      <c r="DG67" s="37">
        <v>0</v>
      </c>
      <c r="DH67" s="37">
        <v>115788.5</v>
      </c>
      <c r="DI67" s="37">
        <f>IF(DJ67&gt;0,0,3)</f>
        <v>3</v>
      </c>
      <c r="DJ67" s="37">
        <v>0</v>
      </c>
      <c r="DK67" s="37"/>
      <c r="DL67" s="37">
        <f>IF(DM67&lt;0.9,0,5*DM67)</f>
        <v>5</v>
      </c>
      <c r="DM67" s="16">
        <f>DN67/DO67</f>
        <v>1</v>
      </c>
      <c r="DN67" s="34">
        <v>17</v>
      </c>
      <c r="DO67" s="34">
        <v>17</v>
      </c>
      <c r="DP67" s="37">
        <f>IF(DR67/DS67&lt;$DS$8/100,0,IF(DR67/DS67&gt;$DR$8/100,$DP$8,$DP$8*(DR67/DS67-$DS$8/100)/(($DR$8-$DS$8)/100)))</f>
        <v>4</v>
      </c>
      <c r="DQ67" s="14">
        <f>DR67/DS67</f>
        <v>1</v>
      </c>
      <c r="DR67" s="34">
        <v>80</v>
      </c>
      <c r="DS67" s="34">
        <v>80</v>
      </c>
      <c r="DT67" s="22">
        <f>D67+H67+L67+P67+T67+AB67+AF67+AJ67+AN67+AR67+AV67+AZ67+BC67+BG67+BJ67+BP67+BV67+BZ67+CE67+CI67+CK67+CN67+CP67+CR67+CU67+CX67+DA67+DE67+DI67+DL67+DP67</f>
        <v>64.960537027889245</v>
      </c>
      <c r="DU67" s="57">
        <f>IF(DT67&gt;70,IF(DT67&gt;85,1,2),3)</f>
        <v>3</v>
      </c>
      <c r="DV67" s="57">
        <f t="shared" si="0"/>
        <v>58</v>
      </c>
    </row>
    <row r="68" spans="1:126" ht="60" x14ac:dyDescent="0.25">
      <c r="A68" s="13">
        <v>44</v>
      </c>
      <c r="B68" s="10" t="s">
        <v>151</v>
      </c>
      <c r="C68" s="10" t="s">
        <v>192</v>
      </c>
      <c r="D68" s="37"/>
      <c r="E68" s="19">
        <f>IF(G68=0,0,F68/G68)</f>
        <v>0</v>
      </c>
      <c r="F68" s="37">
        <v>0</v>
      </c>
      <c r="G68" s="37">
        <v>0</v>
      </c>
      <c r="H68" s="37"/>
      <c r="I68" s="14">
        <f>IF(K68=0,0,J68/K68)</f>
        <v>0</v>
      </c>
      <c r="J68" s="37">
        <v>0</v>
      </c>
      <c r="K68" s="37">
        <v>0</v>
      </c>
      <c r="L68" s="37"/>
      <c r="M68" s="14">
        <f>IF(O68=0,0,N68/O68)</f>
        <v>0</v>
      </c>
      <c r="N68" s="31">
        <f>F68</f>
        <v>0</v>
      </c>
      <c r="O68" s="37">
        <v>0</v>
      </c>
      <c r="P68" s="37"/>
      <c r="Q68" s="14">
        <f>IF(S68=0,0,R68/S68)</f>
        <v>0</v>
      </c>
      <c r="R68" s="37">
        <f>J68</f>
        <v>0</v>
      </c>
      <c r="S68" s="31">
        <f>K68</f>
        <v>0</v>
      </c>
      <c r="T68" s="37">
        <f>IF(V68=0,3,IF(U68&lt;0.01,3,IF(U68&gt;0.05,0,U68/(0.05-0.01)*3)))</f>
        <v>0.93844339607988103</v>
      </c>
      <c r="U68" s="14">
        <f>IF(AA68=0,0,(V68-W68-X68-Y68-Z68)/AA68)</f>
        <v>1.2512578614398414E-2</v>
      </c>
      <c r="V68" s="37">
        <v>2025454.82</v>
      </c>
      <c r="W68" s="37">
        <v>0</v>
      </c>
      <c r="X68" s="37">
        <v>207158.84</v>
      </c>
      <c r="Y68" s="37">
        <v>207158.84</v>
      </c>
      <c r="Z68" s="37">
        <v>0</v>
      </c>
      <c r="AA68" s="37">
        <v>128761400</v>
      </c>
      <c r="AB68" s="37">
        <f>IF(AE68=0,3,IF(AD68/AE68&lt;$AE$8/100,3,IF(AD68/AE68&gt;$AD$8/100,0,3)))</f>
        <v>3</v>
      </c>
      <c r="AC68" s="19">
        <f>IF(AE68=0,0,AD68/AE68)</f>
        <v>0</v>
      </c>
      <c r="AD68" s="37">
        <v>0</v>
      </c>
      <c r="AE68" s="37">
        <v>304000</v>
      </c>
      <c r="AF68" s="37">
        <f>IF(AG68&gt;3,IF(AG68&lt;8,1,0),0)</f>
        <v>0</v>
      </c>
      <c r="AG68" s="15">
        <f>AH68+4-AI68</f>
        <v>1</v>
      </c>
      <c r="AH68" s="15">
        <v>4</v>
      </c>
      <c r="AI68" s="15">
        <v>7</v>
      </c>
      <c r="AJ68" s="37"/>
      <c r="AK68" s="15"/>
      <c r="AL68" s="37"/>
      <c r="AM68" s="37"/>
      <c r="AN68" s="37"/>
      <c r="AO68" s="37"/>
      <c r="AP68" s="37">
        <v>0</v>
      </c>
      <c r="AQ68" s="37">
        <v>0</v>
      </c>
      <c r="AR68" s="37">
        <f>IF(AS68&lt;0.3,0,IF(AS68&gt;0.7,2,2*AS68/0.7))</f>
        <v>0</v>
      </c>
      <c r="AS68" s="14">
        <f>AT68/(AT68+AU68)</f>
        <v>0</v>
      </c>
      <c r="AT68" s="31">
        <f>F68</f>
        <v>0</v>
      </c>
      <c r="AU68" s="37">
        <f>AA68</f>
        <v>128761400</v>
      </c>
      <c r="AV68" s="37">
        <f>IF(AW68/1&lt;$AY$8/100,0,IF(AW68/1&gt;$AX$8/100,$AV$8,($AX$8-$AY$8)*AW68))</f>
        <v>0</v>
      </c>
      <c r="AW68" s="14">
        <f>AX68/AY68-1</f>
        <v>-1</v>
      </c>
      <c r="AX68" s="31">
        <f>AT68</f>
        <v>0</v>
      </c>
      <c r="AY68" s="37">
        <v>15000</v>
      </c>
      <c r="AZ68" s="37">
        <v>2</v>
      </c>
      <c r="BA68" s="37">
        <f>AX68</f>
        <v>0</v>
      </c>
      <c r="BB68" s="37">
        <v>0</v>
      </c>
      <c r="BC68" s="37">
        <f>IF(BD68&lt;$BE$8/100,1,0)</f>
        <v>1</v>
      </c>
      <c r="BD68" s="14">
        <f>IF(BF68=0,0,BE68/BF68)</f>
        <v>0</v>
      </c>
      <c r="BE68" s="37">
        <v>0</v>
      </c>
      <c r="BF68" s="37">
        <v>2337196.7200000002</v>
      </c>
      <c r="BG68" s="37">
        <f>IF(BH68=0,1,IF(BH68/BI68&lt;0.01,1,0))</f>
        <v>1</v>
      </c>
      <c r="BH68" s="37">
        <v>0</v>
      </c>
      <c r="BI68" s="37">
        <v>260196269.59999999</v>
      </c>
      <c r="BJ68" s="37">
        <f>IF(BK68&lt;0.001,$BJ$8,0)</f>
        <v>4</v>
      </c>
      <c r="BK68" s="14">
        <f>BL68/(BM68+BN68+BO68)</f>
        <v>0</v>
      </c>
      <c r="BL68" s="37">
        <v>0</v>
      </c>
      <c r="BM68" s="37">
        <v>5122713.47</v>
      </c>
      <c r="BN68" s="37">
        <v>0</v>
      </c>
      <c r="BO68" s="37">
        <v>18246685.579999998</v>
      </c>
      <c r="BP68" s="37">
        <f>IF(BQ68&lt;0.95,0,IF(BQ68&lt;1.05,2,0))</f>
        <v>0</v>
      </c>
      <c r="BQ68" s="14">
        <f>(BR68/BS68/BT68)/BU68</f>
        <v>1.0628403823763948</v>
      </c>
      <c r="BR68" s="37">
        <v>50311700</v>
      </c>
      <c r="BS68" s="37">
        <v>74.3</v>
      </c>
      <c r="BT68" s="37">
        <v>12</v>
      </c>
      <c r="BU68" s="37">
        <v>53092.22</v>
      </c>
      <c r="BV68" s="37">
        <f>IF(BW68&lt;0.7,0,IF(BW68&lt;0.8,2,0))</f>
        <v>2</v>
      </c>
      <c r="BW68" s="14">
        <f>BX68/BY68</f>
        <v>0.78826962117529009</v>
      </c>
      <c r="BX68" s="37">
        <v>101498700</v>
      </c>
      <c r="BY68" s="31">
        <f>AT68+AU68</f>
        <v>128761400</v>
      </c>
      <c r="BZ68" s="37">
        <f>IF((CB68+CC68)/CD68&lt;0.6,0,2)</f>
        <v>2</v>
      </c>
      <c r="CA68" s="17">
        <f>(CB68+CC68)/CD68</f>
        <v>1.2</v>
      </c>
      <c r="CB68" s="37">
        <v>4</v>
      </c>
      <c r="CC68" s="37">
        <v>2</v>
      </c>
      <c r="CD68" s="37">
        <v>5</v>
      </c>
      <c r="CE68" s="37">
        <f>IF(CG68/CH68&lt;$CG$8/100,0,IF(CG68/CH68&gt;$CH$8/100,3,$CE$8*(CG68/CH68-$CE$8/100)/(($CG$8-$CH$8)/100)))</f>
        <v>3</v>
      </c>
      <c r="CF68" s="14">
        <f>CG68/CH68</f>
        <v>1</v>
      </c>
      <c r="CG68" s="37">
        <v>2</v>
      </c>
      <c r="CH68" s="37">
        <v>2</v>
      </c>
      <c r="CI68" s="37">
        <f>IF(CJ68&gt;0,0,5)</f>
        <v>5</v>
      </c>
      <c r="CJ68" s="37">
        <v>0</v>
      </c>
      <c r="CK68" s="37">
        <f>IF(CL68/CM68&lt;$CL$8/100,0,IF(CL68/CM68&gt;$CM$8/100,$CK$8,$CK$8*(CL68/CM68-$CK$8/100)/(($CL$8-$CM$8)/100)))</f>
        <v>2</v>
      </c>
      <c r="CL68" s="37">
        <v>42</v>
      </c>
      <c r="CM68" s="37">
        <v>42</v>
      </c>
      <c r="CN68" s="37">
        <f>IF(CO68&gt;0,0,3)</f>
        <v>3</v>
      </c>
      <c r="CO68" s="37">
        <v>0</v>
      </c>
      <c r="CP68" s="37">
        <f>IF(CQ68&gt;0,0,3)</f>
        <v>3</v>
      </c>
      <c r="CQ68" s="37">
        <v>0</v>
      </c>
      <c r="CR68" s="37">
        <f>IF(CT68/CS68&lt;0.95,0,5*(CS68/CT68))</f>
        <v>5</v>
      </c>
      <c r="CS68" s="37">
        <v>4</v>
      </c>
      <c r="CT68" s="37">
        <v>4</v>
      </c>
      <c r="CU68" s="37">
        <f>IF(CW68/CV68&lt;0.95,0,5*(CV68/CW68))</f>
        <v>5</v>
      </c>
      <c r="CV68" s="37">
        <v>6</v>
      </c>
      <c r="CW68" s="37">
        <v>6</v>
      </c>
      <c r="CX68" s="37">
        <f>IF(CY68&gt;0,0,4)</f>
        <v>4</v>
      </c>
      <c r="CY68" s="37">
        <v>0</v>
      </c>
      <c r="CZ68" s="37">
        <v>4</v>
      </c>
      <c r="DA68" s="37">
        <f>IF(DC68/DD68&gt;1,0,IF(DC68/DD68&lt;$DD$8/100,0,IF(DC68/DD68&gt;$DC$8/100,$DA$8,$DA$8*(DC68/DD68-$DD$8/100)/(($DC$8-$DD$8)/100))))</f>
        <v>4</v>
      </c>
      <c r="DB68" s="14">
        <f>DC68/DD68</f>
        <v>0.98726414236265481</v>
      </c>
      <c r="DC68" s="38">
        <v>135679.01999999999</v>
      </c>
      <c r="DD68" s="38">
        <v>137429.29999999999</v>
      </c>
      <c r="DE68" s="37">
        <f>IF(DF68&gt;0.01,0,3)</f>
        <v>3</v>
      </c>
      <c r="DF68" s="14">
        <f>IF(DH68=0,0,DG68/DH68)</f>
        <v>0</v>
      </c>
      <c r="DG68" s="38">
        <v>0</v>
      </c>
      <c r="DH68" s="38">
        <v>137429.29999999999</v>
      </c>
      <c r="DI68" s="37">
        <f>IF(DJ68&gt;0,0,3)</f>
        <v>3</v>
      </c>
      <c r="DJ68" s="37">
        <v>0</v>
      </c>
      <c r="DK68" s="37">
        <v>0</v>
      </c>
      <c r="DL68" s="37">
        <f>IF(DM68&lt;0.9,0,5*DM68)</f>
        <v>5</v>
      </c>
      <c r="DM68" s="16">
        <f>DN68/DO68</f>
        <v>1</v>
      </c>
      <c r="DN68" s="59">
        <v>33</v>
      </c>
      <c r="DO68" s="59">
        <v>33</v>
      </c>
      <c r="DP68" s="37">
        <f>IF(DR68/DS68&lt;$DS$8/100,0,IF(DR68/DS68&gt;$DR$8/100,$DP$8,$DP$8*(DR68/DS68-$DS$8/100)/(($DR$8-$DS$8)/100)))</f>
        <v>4</v>
      </c>
      <c r="DQ68" s="14">
        <f>DR68/DS68</f>
        <v>1</v>
      </c>
      <c r="DR68" s="59">
        <v>147</v>
      </c>
      <c r="DS68" s="59">
        <v>147</v>
      </c>
      <c r="DT68" s="22">
        <f>D68+H68+L68+P68+T68+AB68+AF68+AJ68+AN68+AR68+AV68+AZ68+BC68+BG68+BJ68+BP68+BV68+BZ68+CE68+CI68+CK68+CN68+CP68+CR68+CU68+CX68+DA68+DE68+DI68+DL68+DP68</f>
        <v>64.93844339607989</v>
      </c>
      <c r="DU68" s="57">
        <f>IF(DT68&gt;70,IF(DT68&gt;85,1,2),3)</f>
        <v>3</v>
      </c>
      <c r="DV68" s="57">
        <f t="shared" si="0"/>
        <v>59</v>
      </c>
    </row>
    <row r="69" spans="1:126" ht="45" x14ac:dyDescent="0.25">
      <c r="A69" s="13">
        <v>33</v>
      </c>
      <c r="B69" s="10" t="s">
        <v>151</v>
      </c>
      <c r="C69" s="42" t="s">
        <v>181</v>
      </c>
      <c r="D69" s="37">
        <f>IF(E69&gt;1,0,IF(F69/G69&lt;$G$8/100,0,IF(F69/G69&gt;$F$8/100,3,$D$8*(F69/G69-$G$8/100)/(($F$8-$G$8)/100))))</f>
        <v>0</v>
      </c>
      <c r="E69" s="19">
        <f>IF(G69=0,0,F69/G69)</f>
        <v>1.0014299963126416</v>
      </c>
      <c r="F69" s="37">
        <v>25736123.969999999</v>
      </c>
      <c r="G69" s="23">
        <v>25699373.960000001</v>
      </c>
      <c r="H69" s="37">
        <f>IF(J69/K69&lt;$K$8/100,0,IF(J69/K69&gt;$J$8/100,3,$H$8*(J69/K69-$K$8/100)/(($J$8-$K$8)/100)))</f>
        <v>0</v>
      </c>
      <c r="I69" s="14">
        <f>IF(K69=0,0,J69/K69)</f>
        <v>0.67471729350281928</v>
      </c>
      <c r="J69" s="37">
        <v>19427248.579999998</v>
      </c>
      <c r="K69" s="31">
        <v>28793168.289999999</v>
      </c>
      <c r="L69" s="37"/>
      <c r="M69" s="14">
        <f>IF(O69=0,0,N69/O69)</f>
        <v>0</v>
      </c>
      <c r="N69" s="31">
        <f>F69</f>
        <v>25736123.969999999</v>
      </c>
      <c r="O69" s="31"/>
      <c r="P69" s="37">
        <f>IF(R69/S69&lt;$S$8/100,0,IF(R69/S69&gt;$R$8/100,3,$P$8*(R69/S69-$S$8/100)/(($R$8-$S$8)/100)))</f>
        <v>0</v>
      </c>
      <c r="Q69" s="14">
        <f>IF(S69=0,0,R69/S69)</f>
        <v>0.67471729350281928</v>
      </c>
      <c r="R69" s="37">
        <f>J69</f>
        <v>19427248.579999998</v>
      </c>
      <c r="S69" s="31">
        <f>K69</f>
        <v>28793168.289999999</v>
      </c>
      <c r="T69" s="37">
        <f>IF(V69=0,3,IF(U69&lt;0.01,3,IF(U69&gt;0.05,0,U69/(0.05-0.01)*3)))</f>
        <v>3</v>
      </c>
      <c r="U69" s="14">
        <f>IF(AA69=0,0,(V69-W69-X69-Y69-Z69)/AA69)</f>
        <v>-0.10923217016209893</v>
      </c>
      <c r="V69" s="37">
        <v>0</v>
      </c>
      <c r="W69" s="37"/>
      <c r="X69" s="37">
        <v>1045832.49</v>
      </c>
      <c r="Y69" s="37">
        <v>1045832.49</v>
      </c>
      <c r="Z69" s="37"/>
      <c r="AA69" s="23">
        <v>19148800</v>
      </c>
      <c r="AB69" s="37">
        <f>IF(AE69=0,3,IF(AD69/AE69&lt;$AE$8/100,3,IF(AD69/AE69&gt;$AD$8/100,0,3)))</f>
        <v>3</v>
      </c>
      <c r="AC69" s="19">
        <f>IF(AE69=0,0,AD69/AE69)</f>
        <v>0</v>
      </c>
      <c r="AD69" s="37"/>
      <c r="AE69" s="37"/>
      <c r="AF69" s="37">
        <f>IF(AG69&gt;3,IF(AG69&lt;8,1,0),0)</f>
        <v>0</v>
      </c>
      <c r="AG69" s="15">
        <f>AH69+4-AI69</f>
        <v>-1</v>
      </c>
      <c r="AH69" s="25">
        <v>2</v>
      </c>
      <c r="AI69" s="15">
        <v>7</v>
      </c>
      <c r="AJ69" s="37"/>
      <c r="AK69" s="15"/>
      <c r="AL69" s="37"/>
      <c r="AM69" s="37"/>
      <c r="AN69" s="37"/>
      <c r="AO69" s="37"/>
      <c r="AP69" s="37"/>
      <c r="AQ69" s="37"/>
      <c r="AR69" s="37">
        <f>IF(AS69&lt;0.3,0,IF(AS69&gt;0.7,2,2*AS69/0.7))</f>
        <v>1.6382289701676993</v>
      </c>
      <c r="AS69" s="14">
        <f>AT69/(AT69+AU69)</f>
        <v>0.57338013955869471</v>
      </c>
      <c r="AT69" s="31">
        <f>F69</f>
        <v>25736123.969999999</v>
      </c>
      <c r="AU69" s="37">
        <f>AA69</f>
        <v>19148800</v>
      </c>
      <c r="AV69" s="37">
        <f>IF(AW69/1&lt;$AY$8/100,0,IF(AW69/1&gt;$AX$8/100,$AV$8,($AX$8-$AY$8)*AW69))</f>
        <v>2</v>
      </c>
      <c r="AW69" s="14">
        <f>AX69/AY69-1</f>
        <v>0.50986660306577813</v>
      </c>
      <c r="AX69" s="31">
        <f>AT69</f>
        <v>25736123.969999999</v>
      </c>
      <c r="AY69" s="37">
        <v>17045296.530000001</v>
      </c>
      <c r="AZ69" s="37">
        <v>2</v>
      </c>
      <c r="BA69" s="37">
        <f>AX69</f>
        <v>25736123.969999999</v>
      </c>
      <c r="BB69" s="37">
        <v>0</v>
      </c>
      <c r="BC69" s="37">
        <f>IF(BD69&lt;$BE$8/100,1,0)</f>
        <v>1</v>
      </c>
      <c r="BD69" s="14">
        <f>IF(BF69=0,0,BE69/BF69)</f>
        <v>0</v>
      </c>
      <c r="BE69" s="37"/>
      <c r="BF69" s="37">
        <v>583714.31000000006</v>
      </c>
      <c r="BG69" s="37">
        <f>IF(BH69=0,1,IF(BH69/BI69&lt;0.01,1,0))</f>
        <v>1</v>
      </c>
      <c r="BH69" s="37"/>
      <c r="BI69" s="37">
        <v>44835707.539999999</v>
      </c>
      <c r="BJ69" s="37">
        <f>IF(BK69&lt;0.001,$BJ$8,0)</f>
        <v>4</v>
      </c>
      <c r="BK69" s="14">
        <f>BL69/(BM69+BN69+BO69)</f>
        <v>0</v>
      </c>
      <c r="BL69" s="37"/>
      <c r="BM69" s="37">
        <v>11608727.140000001</v>
      </c>
      <c r="BN69" s="37">
        <v>13303</v>
      </c>
      <c r="BO69" s="37">
        <v>4523242.51</v>
      </c>
      <c r="BP69" s="37">
        <f>IF(BQ69&lt;0.95,0,IF(BQ69&lt;1.05,2,0))</f>
        <v>0</v>
      </c>
      <c r="BQ69" s="14">
        <f>(BR69/BS69/BT69)/BU69</f>
        <v>1.4982985846579904</v>
      </c>
      <c r="BR69" s="29">
        <v>970900</v>
      </c>
      <c r="BS69" s="37">
        <v>1</v>
      </c>
      <c r="BT69" s="37">
        <v>12</v>
      </c>
      <c r="BU69" s="30">
        <v>54000.14</v>
      </c>
      <c r="BV69" s="37">
        <f>IF(BW69&lt;0.7,0,IF(BW69&lt;0.8,2,0))</f>
        <v>0</v>
      </c>
      <c r="BW69" s="14">
        <f>BX69/BY69</f>
        <v>0.34756213490362298</v>
      </c>
      <c r="BX69" s="33">
        <v>15600300</v>
      </c>
      <c r="BY69" s="31">
        <f>AT69+AU69</f>
        <v>44884923.969999999</v>
      </c>
      <c r="BZ69" s="37">
        <f>IF((CB69+CC69)/CD69&lt;0.6,0,2)</f>
        <v>2</v>
      </c>
      <c r="CA69" s="17">
        <f>(CB69+CC69)/CD69</f>
        <v>1.5</v>
      </c>
      <c r="CB69" s="37">
        <v>2</v>
      </c>
      <c r="CC69" s="37">
        <v>1</v>
      </c>
      <c r="CD69" s="37">
        <v>2</v>
      </c>
      <c r="CE69" s="37">
        <f>IF(CG69/CH69&lt;$CG$8/100,0,IF(CG69/CH69&gt;$CH$8/100,3,$CE$8*(CG69/CH69-$CE$8/100)/(($CG$8-$CH$8)/100)))</f>
        <v>3</v>
      </c>
      <c r="CF69" s="14">
        <f>CG69/CH69</f>
        <v>1</v>
      </c>
      <c r="CG69" s="37">
        <v>2</v>
      </c>
      <c r="CH69" s="37">
        <v>2</v>
      </c>
      <c r="CI69" s="37">
        <f>IF(CJ69&gt;0,0,5)</f>
        <v>5</v>
      </c>
      <c r="CJ69" s="37"/>
      <c r="CK69" s="37">
        <f>IF(CL69/CM69&lt;$CL$8/100,0,IF(CL69/CM69&gt;$CM$8/100,$CK$8,$CK$8*(CL69/CM69-$CK$8/100)/(($CL$8-$CM$8)/100)))</f>
        <v>2</v>
      </c>
      <c r="CL69" s="18">
        <v>39</v>
      </c>
      <c r="CM69" s="18">
        <v>39</v>
      </c>
      <c r="CN69" s="37">
        <f>IF(CO69&gt;0,0,3)</f>
        <v>3</v>
      </c>
      <c r="CO69" s="37"/>
      <c r="CP69" s="37">
        <f>IF(CQ69&gt;0,0,3)</f>
        <v>3</v>
      </c>
      <c r="CQ69" s="37"/>
      <c r="CR69" s="37">
        <f>IF(CT69/CS69&lt;0.95,0,5*(CS69/CT69))</f>
        <v>5</v>
      </c>
      <c r="CS69" s="37">
        <v>4</v>
      </c>
      <c r="CT69" s="37">
        <v>4</v>
      </c>
      <c r="CU69" s="37">
        <f>IF(CW69/CV69&lt;0.95,0,5*(CV69/CW69))</f>
        <v>5</v>
      </c>
      <c r="CV69" s="37">
        <v>6</v>
      </c>
      <c r="CW69" s="37">
        <v>6</v>
      </c>
      <c r="CX69" s="37">
        <f>IF(CY69&gt;0,0,4)</f>
        <v>4</v>
      </c>
      <c r="CY69" s="37">
        <v>0</v>
      </c>
      <c r="CZ69" s="37">
        <v>18.03</v>
      </c>
      <c r="DA69" s="37">
        <f>IF(DC69/DD69&gt;1,0,IF(DC69/DD69&lt;$DD$8/100,0,IF(DC69/DD69&gt;$DC$8/100,$DA$8,$DA$8*(DC69/DD69-$DD$8/100)/(($DC$8-$DD$8)/100))))</f>
        <v>0</v>
      </c>
      <c r="DB69" s="14">
        <f>DC69/DD69</f>
        <v>0.80464048515319675</v>
      </c>
      <c r="DC69" s="37">
        <v>38576.050000000003</v>
      </c>
      <c r="DD69" s="37">
        <v>47941.97</v>
      </c>
      <c r="DE69" s="37">
        <f>IF(DF69&gt;0.01,0,3)</f>
        <v>3</v>
      </c>
      <c r="DF69" s="14">
        <f>IF(DH69=0,0,DG69/DH69)</f>
        <v>0</v>
      </c>
      <c r="DG69" s="37"/>
      <c r="DH69" s="37">
        <v>38576.050000000003</v>
      </c>
      <c r="DI69" s="37">
        <f>IF(DJ69&gt;0,0,3)</f>
        <v>3</v>
      </c>
      <c r="DJ69" s="37"/>
      <c r="DK69" s="37"/>
      <c r="DL69" s="37">
        <f>IF(DM69&lt;0.9,0,5*DM69)</f>
        <v>5</v>
      </c>
      <c r="DM69" s="16">
        <f>DN69/DO69</f>
        <v>1</v>
      </c>
      <c r="DN69" s="34">
        <v>9</v>
      </c>
      <c r="DO69" s="34">
        <v>9</v>
      </c>
      <c r="DP69" s="37">
        <f>IF(DR69/DS69&lt;$DS$8/100,0,IF(DR69/DS69&gt;$DR$8/100,$DP$8,$DP$8*(DR69/DS69-$DS$8/100)/(($DR$8-$DS$8)/100)))</f>
        <v>4</v>
      </c>
      <c r="DQ69" s="14">
        <f>DR69/DS69</f>
        <v>1</v>
      </c>
      <c r="DR69" s="34">
        <v>13</v>
      </c>
      <c r="DS69" s="34">
        <v>13</v>
      </c>
      <c r="DT69" s="22">
        <f>D69+H69+L69+P69+T69+AB69+AF69+AJ69+AN69+AR69+AV69+AZ69+BC69+BG69+BJ69+BP69+BV69+BZ69+CE69+CI69+CK69+CN69+CP69+CR69+CU69+CX69+DA69+DE69+DI69+DL69+DP69</f>
        <v>64.638228970167702</v>
      </c>
      <c r="DU69" s="57">
        <f>IF(DT69&gt;70,IF(DT69&gt;85,1,2),3)</f>
        <v>3</v>
      </c>
      <c r="DV69" s="57">
        <f t="shared" si="0"/>
        <v>60</v>
      </c>
    </row>
    <row r="70" spans="1:126" ht="60" x14ac:dyDescent="0.25">
      <c r="A70" s="13">
        <v>55</v>
      </c>
      <c r="B70" s="10" t="s">
        <v>151</v>
      </c>
      <c r="C70" s="10" t="s">
        <v>203</v>
      </c>
      <c r="D70" s="37"/>
      <c r="E70" s="19">
        <f>IF(G70=0,0,F70/G70)</f>
        <v>0</v>
      </c>
      <c r="F70" s="37"/>
      <c r="G70" s="37"/>
      <c r="H70" s="37"/>
      <c r="I70" s="14">
        <f>IF(K70=0,0,J70/K70)</f>
        <v>0</v>
      </c>
      <c r="J70" s="37"/>
      <c r="K70" s="37"/>
      <c r="L70" s="37">
        <v>0</v>
      </c>
      <c r="M70" s="14">
        <f>IF(O70=0,0,N70/O70)</f>
        <v>0</v>
      </c>
      <c r="N70" s="31">
        <f>F70</f>
        <v>0</v>
      </c>
      <c r="O70" s="37"/>
      <c r="P70" s="37"/>
      <c r="Q70" s="14">
        <f>IF(S70=0,0,R70/S70)</f>
        <v>0</v>
      </c>
      <c r="R70" s="37">
        <f>J70</f>
        <v>0</v>
      </c>
      <c r="S70" s="31">
        <f>K70</f>
        <v>0</v>
      </c>
      <c r="T70" s="37">
        <f>IF(V70=0,3,IF(U70&lt;0.01,3,IF(U70&gt;0.05,0,U70/(0.05-0.01)*3)))</f>
        <v>3</v>
      </c>
      <c r="U70" s="14">
        <f>IF(AA70=0,0,(V70-W70-X70-Y70-Z70)/AA70)</f>
        <v>-3.987508962127425E-2</v>
      </c>
      <c r="V70" s="37">
        <v>0</v>
      </c>
      <c r="W70" s="37">
        <v>0</v>
      </c>
      <c r="X70" s="37">
        <v>804765.08</v>
      </c>
      <c r="Y70" s="37">
        <v>804765</v>
      </c>
      <c r="Z70" s="37">
        <v>0</v>
      </c>
      <c r="AA70" s="37">
        <v>40364300</v>
      </c>
      <c r="AB70" s="37">
        <f>IF(AE70=0,3,IF(AD70/AE70&lt;$AE$8/100,3,IF(AD70/AE70&gt;$AD$8/100,0,3)))</f>
        <v>3</v>
      </c>
      <c r="AC70" s="19">
        <f>IF(AE70=0,0,AD70/AE70)</f>
        <v>0</v>
      </c>
      <c r="AD70" s="37">
        <v>0</v>
      </c>
      <c r="AE70" s="37">
        <v>417308</v>
      </c>
      <c r="AF70" s="37">
        <f>IF(AG70&gt;3,IF(AG70&lt;8,1,0),0)</f>
        <v>0</v>
      </c>
      <c r="AG70" s="15">
        <f>AH70+4-AI70</f>
        <v>-1</v>
      </c>
      <c r="AH70" s="15">
        <v>3</v>
      </c>
      <c r="AI70" s="15">
        <v>8</v>
      </c>
      <c r="AJ70" s="37"/>
      <c r="AK70" s="15"/>
      <c r="AL70" s="37"/>
      <c r="AM70" s="37"/>
      <c r="AN70" s="37"/>
      <c r="AO70" s="37"/>
      <c r="AP70" s="37">
        <v>0</v>
      </c>
      <c r="AQ70" s="37"/>
      <c r="AR70" s="37">
        <f>IF(AS70&lt;0.3,0,IF(AS70&gt;0.7,2,2*AS70/0.7))</f>
        <v>0</v>
      </c>
      <c r="AS70" s="14">
        <f>AT70/(AT70+AU70)</f>
        <v>0</v>
      </c>
      <c r="AT70" s="31">
        <f>F70</f>
        <v>0</v>
      </c>
      <c r="AU70" s="37">
        <f>AA70</f>
        <v>40364300</v>
      </c>
      <c r="AV70" s="37">
        <f>IF(AW70/1&lt;$AY$8/100,0,IF(AW70/1&gt;$AX$8/100,$AV$8,($AX$8-$AY$8)*AW70))</f>
        <v>0</v>
      </c>
      <c r="AW70" s="14">
        <f>AX70/AY70-1</f>
        <v>-1</v>
      </c>
      <c r="AX70" s="31">
        <f>AT70</f>
        <v>0</v>
      </c>
      <c r="AY70" s="37">
        <v>23100</v>
      </c>
      <c r="AZ70" s="37">
        <v>2</v>
      </c>
      <c r="BA70" s="37">
        <f>AX70</f>
        <v>0</v>
      </c>
      <c r="BB70" s="37">
        <v>0</v>
      </c>
      <c r="BC70" s="37">
        <f>IF(BD70&lt;$BE$8/100,1,0)</f>
        <v>1</v>
      </c>
      <c r="BD70" s="14">
        <f>IF(BF70=0,0,BE70/BF70)</f>
        <v>0</v>
      </c>
      <c r="BE70" s="37">
        <v>0</v>
      </c>
      <c r="BF70" s="37">
        <v>0</v>
      </c>
      <c r="BG70" s="37">
        <f>IF(BH70=0,1,IF(BH70/BI70&lt;0.01,1,0))</f>
        <v>1</v>
      </c>
      <c r="BH70" s="37">
        <v>0</v>
      </c>
      <c r="BI70" s="37">
        <v>136040361.87</v>
      </c>
      <c r="BJ70" s="37">
        <f>IF(BK70&lt;0.001,$BJ$8,0)</f>
        <v>4</v>
      </c>
      <c r="BK70" s="14">
        <f>BL70/(BM70+BN70+BO70)</f>
        <v>0</v>
      </c>
      <c r="BL70" s="37">
        <v>0</v>
      </c>
      <c r="BM70" s="37">
        <v>8986591.9399999995</v>
      </c>
      <c r="BN70" s="37">
        <v>0</v>
      </c>
      <c r="BO70" s="37">
        <v>2811630.3</v>
      </c>
      <c r="BP70" s="37">
        <f>IF(BQ70&lt;0.95,0,IF(BQ70&lt;1.05,2,0))</f>
        <v>2</v>
      </c>
      <c r="BQ70" s="14">
        <f>(BR70/BS70/BT70)/BU70</f>
        <v>0.95075945185150101</v>
      </c>
      <c r="BR70" s="37">
        <v>13265600</v>
      </c>
      <c r="BS70" s="37">
        <v>21.9</v>
      </c>
      <c r="BT70" s="37">
        <v>12</v>
      </c>
      <c r="BU70" s="37">
        <v>53092.22</v>
      </c>
      <c r="BV70" s="37">
        <f>IF(BW70&lt;0.7,0,IF(BW70&lt;0.8,2,0))</f>
        <v>2</v>
      </c>
      <c r="BW70" s="14">
        <f>BX70/BY70</f>
        <v>0.75373040037855232</v>
      </c>
      <c r="BX70" s="37">
        <v>30423800</v>
      </c>
      <c r="BY70" s="31">
        <f>AT70+AU70</f>
        <v>40364300</v>
      </c>
      <c r="BZ70" s="37">
        <f>IF((CB70+CC70)/CD70&lt;0.6,0,2)</f>
        <v>2</v>
      </c>
      <c r="CA70" s="17">
        <f>(CB70+CC70)/CD70</f>
        <v>2</v>
      </c>
      <c r="CB70" s="37">
        <v>2</v>
      </c>
      <c r="CC70" s="37">
        <v>2</v>
      </c>
      <c r="CD70" s="37">
        <v>2</v>
      </c>
      <c r="CE70" s="37">
        <f>IF(CG70/CH70&lt;$CG$8/100,0,IF(CG70/CH70&gt;$CH$8/100,3,$CE$8*(CG70/CH70-$CE$8/100)/(($CG$8-$CH$8)/100)))</f>
        <v>3</v>
      </c>
      <c r="CF70" s="14">
        <f>CG70/CH70</f>
        <v>1</v>
      </c>
      <c r="CG70" s="37">
        <v>6</v>
      </c>
      <c r="CH70" s="37">
        <v>6</v>
      </c>
      <c r="CI70" s="37">
        <f>IF(CJ70&gt;0,0,5)</f>
        <v>5</v>
      </c>
      <c r="CJ70" s="37">
        <v>0</v>
      </c>
      <c r="CK70" s="37">
        <f>IF(CL70/CM70&lt;$CL$8/100,0,IF(CL70/CM70&gt;$CM$8/100,$CK$8,$CK$8*(CL70/CM70-$CK$8/100)/(($CL$8-$CM$8)/100)))</f>
        <v>2</v>
      </c>
      <c r="CL70" s="37">
        <v>35</v>
      </c>
      <c r="CM70" s="37">
        <v>35</v>
      </c>
      <c r="CN70" s="37">
        <f>IF(CO70&gt;0,0,3)</f>
        <v>3</v>
      </c>
      <c r="CO70" s="37">
        <v>0</v>
      </c>
      <c r="CP70" s="37">
        <f>IF(CQ70&gt;0,0,3)</f>
        <v>3</v>
      </c>
      <c r="CQ70" s="37">
        <v>0</v>
      </c>
      <c r="CR70" s="37">
        <f>IF(CT70/CS70&lt;0.95,0,5*(CS70/CT70))</f>
        <v>5</v>
      </c>
      <c r="CS70" s="37">
        <v>4</v>
      </c>
      <c r="CT70" s="37">
        <v>4</v>
      </c>
      <c r="CU70" s="37">
        <f>IF(CW70/CV70&lt;0.95,0,5*(CV70/CW70))</f>
        <v>3.333333333333333</v>
      </c>
      <c r="CV70" s="37">
        <v>4</v>
      </c>
      <c r="CW70" s="37">
        <v>6</v>
      </c>
      <c r="CX70" s="37">
        <f>IF(CY70&gt;0,0,4)</f>
        <v>4</v>
      </c>
      <c r="CY70" s="37">
        <v>0</v>
      </c>
      <c r="CZ70" s="37">
        <v>32.436999999999998</v>
      </c>
      <c r="DA70" s="37">
        <f>IF(DC70/DD70&gt;1,0,IF(DC70/DD70&lt;$DD$8/100,0,IF(DC70/DD70&gt;$DC$8/100,$DA$8,$DA$8*(DC70/DD70-$DD$8/100)/(($DC$8-$DD$8)/100))))</f>
        <v>4</v>
      </c>
      <c r="DB70" s="14">
        <f>DC70/DD70</f>
        <v>1</v>
      </c>
      <c r="DC70" s="38">
        <v>43210</v>
      </c>
      <c r="DD70" s="38">
        <v>43210</v>
      </c>
      <c r="DE70" s="37">
        <f>IF(DF70&gt;0.01,0,3)</f>
        <v>3</v>
      </c>
      <c r="DF70" s="14">
        <f>IF(DH70=0,0,DG70/DH70)</f>
        <v>0</v>
      </c>
      <c r="DG70" s="38">
        <v>0</v>
      </c>
      <c r="DH70" s="38">
        <v>43210</v>
      </c>
      <c r="DI70" s="37">
        <f>IF(DJ70&gt;0,0,3)</f>
        <v>0</v>
      </c>
      <c r="DJ70" s="37">
        <v>5</v>
      </c>
      <c r="DK70" s="37"/>
      <c r="DL70" s="37">
        <f>IF(DM70&lt;0.9,0,5*DM70)</f>
        <v>5</v>
      </c>
      <c r="DM70" s="16">
        <f>DN70/DO70</f>
        <v>1</v>
      </c>
      <c r="DN70" s="59">
        <v>30</v>
      </c>
      <c r="DO70" s="59">
        <v>30</v>
      </c>
      <c r="DP70" s="37">
        <f>IF(DR70/DS70&lt;$DS$8/100,0,IF(DR70/DS70&gt;$DR$8/100,$DP$8,$DP$8*(DR70/DS70-$DS$8/100)/(($DR$8-$DS$8)/100)))</f>
        <v>4</v>
      </c>
      <c r="DQ70" s="14">
        <f>DR70/DS70</f>
        <v>1</v>
      </c>
      <c r="DR70" s="59">
        <v>77</v>
      </c>
      <c r="DS70" s="59">
        <v>77</v>
      </c>
      <c r="DT70" s="22">
        <f>D70+H70+L70+P70+T70+AB70+AF70+AJ70+AN70+AR70+AV70+AZ70+BC70+BG70+BJ70+BP70+BV70+BZ70+CE70+CI70+CK70+CN70+CP70+CR70+CU70+CX70+DA70+DE70+DI70+DL70+DP70</f>
        <v>64.333333333333343</v>
      </c>
      <c r="DU70" s="57">
        <f>IF(DT70&gt;70,IF(DT70&gt;85,1,2),3)</f>
        <v>3</v>
      </c>
      <c r="DV70" s="57">
        <f t="shared" si="0"/>
        <v>61</v>
      </c>
    </row>
    <row r="71" spans="1:126" s="4" customFormat="1" ht="45" x14ac:dyDescent="0.25">
      <c r="A71" s="13">
        <v>22</v>
      </c>
      <c r="B71" s="10" t="s">
        <v>151</v>
      </c>
      <c r="C71" s="10" t="s">
        <v>170</v>
      </c>
      <c r="D71" s="37">
        <f>IF(E71&gt;1,0,IF(F71/G71&lt;$G$8/100,0,IF(F71/G71&gt;$F$8/100,3,$D$8*(F71/G71-$G$8/100)/(($F$8-$G$8)/100))))</f>
        <v>0</v>
      </c>
      <c r="E71" s="19">
        <f>IF(G71=0,0,F71/G71)</f>
        <v>0.62932738760479356</v>
      </c>
      <c r="F71" s="34">
        <v>17610085.649999999</v>
      </c>
      <c r="G71" s="34">
        <v>27982391.989999998</v>
      </c>
      <c r="H71" s="37">
        <f>IF(J71/K71&lt;$K$8/100,0,IF(J71/K71&gt;$J$8/100,3,$H$8*(J71/K71-$K$8/100)/(($J$8-$K$8)/100)))</f>
        <v>0</v>
      </c>
      <c r="I71" s="14">
        <f>IF(K71=0,0,J71/K71)</f>
        <v>0.64036201165539008</v>
      </c>
      <c r="J71" s="34">
        <v>18543713.66</v>
      </c>
      <c r="K71" s="34">
        <v>28958172.600000001</v>
      </c>
      <c r="L71" s="37">
        <f>IF(N71/O71&lt;$O$8/100,0,IF(N71/O71&gt;$N$8/100,3,$L$8*(N71/O71-$O$8/100)/(($N$8-$O$8)/100)))</f>
        <v>0</v>
      </c>
      <c r="M71" s="14">
        <f>IF(O71=0,0,N71/O71)</f>
        <v>0.66203329511278186</v>
      </c>
      <c r="N71" s="31">
        <f>F71</f>
        <v>17610085.649999999</v>
      </c>
      <c r="O71" s="34">
        <v>26600000</v>
      </c>
      <c r="P71" s="37">
        <f>IF(R71/S71&lt;$S$8/100,0,IF(R71/S71&gt;$R$8/100,3,$P$8*(R71/S71-$S$8/100)/(($R$8-$S$8)/100)))</f>
        <v>0</v>
      </c>
      <c r="Q71" s="14">
        <f>IF(S71=0,0,R71/S71)</f>
        <v>0.64036201165539008</v>
      </c>
      <c r="R71" s="37">
        <f>J71</f>
        <v>18543713.66</v>
      </c>
      <c r="S71" s="31">
        <f>K71</f>
        <v>28958172.600000001</v>
      </c>
      <c r="T71" s="37">
        <f>IF(V71=0,3,IF(U71&lt;0.01,3,IF(U71&gt;0.05,0,U71/(0.05-0.01)*3)))</f>
        <v>3</v>
      </c>
      <c r="U71" s="14">
        <f>IF(AA71=0,0,(V71-W71-X71-Y71-Z71)/AA71)</f>
        <v>-0.19316027752357379</v>
      </c>
      <c r="V71" s="24" t="s">
        <v>222</v>
      </c>
      <c r="W71" s="34">
        <v>0</v>
      </c>
      <c r="X71" s="34">
        <v>7187040</v>
      </c>
      <c r="Y71" s="34">
        <v>7187040</v>
      </c>
      <c r="Z71" s="34">
        <v>0</v>
      </c>
      <c r="AA71" s="34">
        <v>74415300</v>
      </c>
      <c r="AB71" s="37">
        <f>IF(AE71=0,3,IF(AD71/AE71&lt;$AE$8/100,3,IF(AD71/AE71&gt;$AD$8/100,0,3)))</f>
        <v>0</v>
      </c>
      <c r="AC71" s="19">
        <f>IF(AE71=0,0,AD71/AE71)</f>
        <v>4.5703604128662079</v>
      </c>
      <c r="AD71" s="34">
        <v>14656460.289999999</v>
      </c>
      <c r="AE71" s="34">
        <v>3206850</v>
      </c>
      <c r="AF71" s="37">
        <f>IF(AG71&gt;3,IF(AG71&lt;8,1,0),0)</f>
        <v>1</v>
      </c>
      <c r="AG71" s="15">
        <f>AH71+4-AI71</f>
        <v>6</v>
      </c>
      <c r="AH71" s="6">
        <v>13</v>
      </c>
      <c r="AI71" s="6">
        <v>11</v>
      </c>
      <c r="AJ71" s="37"/>
      <c r="AK71" s="15"/>
      <c r="AL71" s="37"/>
      <c r="AM71" s="37"/>
      <c r="AN71" s="37"/>
      <c r="AO71" s="37"/>
      <c r="AP71" s="37"/>
      <c r="AQ71" s="37"/>
      <c r="AR71" s="37">
        <f>IF(AS71&lt;0.3,0,IF(AS71&gt;0.7,2,2*AS71/0.7))</f>
        <v>0</v>
      </c>
      <c r="AS71" s="14">
        <f>AT71/(AT71+AU71)</f>
        <v>0.19136117198113581</v>
      </c>
      <c r="AT71" s="31">
        <f>F71</f>
        <v>17610085.649999999</v>
      </c>
      <c r="AU71" s="37">
        <f>AA71</f>
        <v>74415300</v>
      </c>
      <c r="AV71" s="37">
        <f>IF(AW71/1&lt;$AY$8/100,0,IF(AW71/1&gt;$AX$8/100,$AV$8,($AX$8-$AY$8)*AW71))</f>
        <v>0</v>
      </c>
      <c r="AW71" s="14">
        <f>AX71/AY71-1</f>
        <v>-0.36160555456931776</v>
      </c>
      <c r="AX71" s="31">
        <f>AT71</f>
        <v>17610085.649999999</v>
      </c>
      <c r="AY71" s="34">
        <v>27584960.640000001</v>
      </c>
      <c r="AZ71" s="37">
        <v>2</v>
      </c>
      <c r="BA71" s="37">
        <f>AX71</f>
        <v>17610085.649999999</v>
      </c>
      <c r="BB71" s="37">
        <v>0</v>
      </c>
      <c r="BC71" s="37">
        <f>IF(BD71&lt;$BE$8/100,1,0)</f>
        <v>1</v>
      </c>
      <c r="BD71" s="14">
        <f>IF(BF71=0,0,BE71/BF71)</f>
        <v>0</v>
      </c>
      <c r="BE71" s="34">
        <v>0</v>
      </c>
      <c r="BF71" s="34">
        <v>25590820.57</v>
      </c>
      <c r="BG71" s="37">
        <f>IF(BH71=0,1,IF(BH71/BI71&lt;0.01,1,0))</f>
        <v>1</v>
      </c>
      <c r="BH71" s="34">
        <v>0</v>
      </c>
      <c r="BI71" s="34">
        <v>242228793.68000001</v>
      </c>
      <c r="BJ71" s="37">
        <f>IF(BK71&lt;0.001,$BJ$8,0)</f>
        <v>4</v>
      </c>
      <c r="BK71" s="14">
        <f>BL71/(BM71+BN71+BO71)</f>
        <v>0</v>
      </c>
      <c r="BL71" s="34">
        <v>0</v>
      </c>
      <c r="BM71" s="34">
        <v>27882593.449999999</v>
      </c>
      <c r="BN71" s="34">
        <v>0</v>
      </c>
      <c r="BO71" s="34">
        <v>8426241.6400000006</v>
      </c>
      <c r="BP71" s="37">
        <f>IF(BQ71&lt;0.95,0,IF(BQ71&lt;1.05,2,0))</f>
        <v>0</v>
      </c>
      <c r="BQ71" s="14">
        <f>(BR71/BS71/BT71)/BU71</f>
        <v>0.94264273781144825</v>
      </c>
      <c r="BR71" s="34">
        <v>19876300</v>
      </c>
      <c r="BS71" s="34">
        <v>32.6</v>
      </c>
      <c r="BT71" s="34">
        <v>12</v>
      </c>
      <c r="BU71" s="30">
        <v>53900.1</v>
      </c>
      <c r="BV71" s="37">
        <f>IF(BW71&lt;0.7,0,IF(BW71&lt;0.8,2,0))</f>
        <v>2</v>
      </c>
      <c r="BW71" s="14">
        <f>BX71/BY71</f>
        <v>0.70231143421456554</v>
      </c>
      <c r="BX71" s="34">
        <v>64630480.579999998</v>
      </c>
      <c r="BY71" s="31">
        <f>AT71+AU71</f>
        <v>92025385.650000006</v>
      </c>
      <c r="BZ71" s="37">
        <f>IF((CB71+CC71)/CD71&lt;0.6,0,2)</f>
        <v>2</v>
      </c>
      <c r="CA71" s="17">
        <f>(CB71+CC71)/CD71</f>
        <v>1</v>
      </c>
      <c r="CB71" s="34">
        <v>4</v>
      </c>
      <c r="CC71" s="34">
        <v>1</v>
      </c>
      <c r="CD71" s="34">
        <v>5</v>
      </c>
      <c r="CE71" s="37">
        <f>IF(CG71/CH71&lt;$CG$8/100,0,IF(CG71/CH71&gt;$CH$8/100,3,$CE$8*(CG71/CH71-$CE$8/100)/(($CG$8-$CH$8)/100)))</f>
        <v>3</v>
      </c>
      <c r="CF71" s="14">
        <f>CG71/CH71</f>
        <v>1</v>
      </c>
      <c r="CG71" s="34">
        <v>1</v>
      </c>
      <c r="CH71" s="34">
        <v>1</v>
      </c>
      <c r="CI71" s="37">
        <f>IF(CJ71&gt;0,0,5)</f>
        <v>5</v>
      </c>
      <c r="CJ71" s="34">
        <v>0</v>
      </c>
      <c r="CK71" s="37">
        <f>IF(CL71/CM71&lt;$CL$8/100,0,IF(CL71/CM71&gt;$CM$8/100,$CK$8,$CK$8*(CL71/CM71-$CK$8/100)/(($CL$8-$CM$8)/100)))</f>
        <v>2</v>
      </c>
      <c r="CL71" s="21">
        <v>35</v>
      </c>
      <c r="CM71" s="21">
        <v>35</v>
      </c>
      <c r="CN71" s="37">
        <f>IF(CO71&gt;0,0,3)</f>
        <v>3</v>
      </c>
      <c r="CO71" s="37">
        <v>0</v>
      </c>
      <c r="CP71" s="37">
        <f>IF(CQ71&gt;0,0,3)</f>
        <v>3</v>
      </c>
      <c r="CQ71" s="34">
        <v>0</v>
      </c>
      <c r="CR71" s="37">
        <f>IF(CT71/CS71&lt;0.95,0,5*(CS71/CT71))</f>
        <v>5</v>
      </c>
      <c r="CS71" s="37">
        <v>4</v>
      </c>
      <c r="CT71" s="37">
        <v>4</v>
      </c>
      <c r="CU71" s="37">
        <f>IF(CW71/CV71&lt;0.95,0,5*(CV71/CW71))</f>
        <v>4.166666666666667</v>
      </c>
      <c r="CV71" s="34">
        <v>5</v>
      </c>
      <c r="CW71" s="37">
        <v>6</v>
      </c>
      <c r="CX71" s="37">
        <f>IF(CY71&gt;0,0,4)</f>
        <v>4</v>
      </c>
      <c r="CY71" s="37">
        <v>0</v>
      </c>
      <c r="CZ71" s="37">
        <v>98.71</v>
      </c>
      <c r="DA71" s="37">
        <f>IF(DC71/DD71&gt;1,0,IF(DC71/DD71&lt;$DD$8/100,0,IF(DC71/DD71&gt;$DC$8/100,$DA$8,$DA$8*(DC71/DD71-$DD$8/100)/(($DC$8-$DD$8)/100))))</f>
        <v>4</v>
      </c>
      <c r="DB71" s="14">
        <f>DC71/DD71</f>
        <v>1</v>
      </c>
      <c r="DC71" s="34">
        <v>74415.3</v>
      </c>
      <c r="DD71" s="34">
        <v>74415.3</v>
      </c>
      <c r="DE71" s="37">
        <f>IF(DF71&gt;0.01,0,3)</f>
        <v>3</v>
      </c>
      <c r="DF71" s="14">
        <f>IF(DH71=0,0,DG71/DH71)</f>
        <v>0</v>
      </c>
      <c r="DG71" s="34">
        <v>0</v>
      </c>
      <c r="DH71" s="37">
        <v>74415.3</v>
      </c>
      <c r="DI71" s="37">
        <f>IF(DJ71&gt;0,0,3)</f>
        <v>3</v>
      </c>
      <c r="DJ71" s="34"/>
      <c r="DK71" s="34"/>
      <c r="DL71" s="37">
        <f>IF(DM71&lt;0.9,0,5*DM71)</f>
        <v>5</v>
      </c>
      <c r="DM71" s="16">
        <f>DN71/DO71</f>
        <v>1</v>
      </c>
      <c r="DN71" s="34">
        <v>7</v>
      </c>
      <c r="DO71" s="34">
        <v>7</v>
      </c>
      <c r="DP71" s="37">
        <f>IF(DR71/DS71&lt;$DS$8/100,0,IF(DR71/DS71&gt;$DR$8/100,$DP$8,$DP$8*(DR71/DS71-$DS$8/100)/(($DR$8-$DS$8)/100)))</f>
        <v>4</v>
      </c>
      <c r="DQ71" s="14">
        <f>DR71/DS71</f>
        <v>1</v>
      </c>
      <c r="DR71" s="34">
        <v>94</v>
      </c>
      <c r="DS71" s="34">
        <v>94</v>
      </c>
      <c r="DT71" s="22">
        <f>D71+H71+L71+P71+T71+AB71+AF71+AJ71+AN71+AR71+AV71+AZ71+BC71+BG71+BJ71+BP71+BV71+BZ71+CE71+CI71+CK71+CN71+CP71+CR71+CU71+CX71+DA71+DE71+DI71+DL71+DP71</f>
        <v>64.166666666666657</v>
      </c>
      <c r="DU71" s="57">
        <f>IF(DT71&gt;70,IF(DT71&gt;85,1,2),3)</f>
        <v>3</v>
      </c>
      <c r="DV71" s="57">
        <f t="shared" si="0"/>
        <v>62</v>
      </c>
    </row>
    <row r="72" spans="1:126" ht="45" x14ac:dyDescent="0.25">
      <c r="A72" s="13">
        <v>47</v>
      </c>
      <c r="B72" s="10" t="s">
        <v>151</v>
      </c>
      <c r="C72" s="10" t="s">
        <v>195</v>
      </c>
      <c r="D72" s="37"/>
      <c r="E72" s="19">
        <f>IF(G72=0,0,F72/G72)</f>
        <v>0</v>
      </c>
      <c r="F72" s="37">
        <v>0</v>
      </c>
      <c r="G72" s="37">
        <v>0</v>
      </c>
      <c r="H72" s="37"/>
      <c r="I72" s="14">
        <f>IF(K72=0,0,J72/K72)</f>
        <v>0</v>
      </c>
      <c r="J72" s="37">
        <v>0</v>
      </c>
      <c r="K72" s="37">
        <v>0</v>
      </c>
      <c r="L72" s="37"/>
      <c r="M72" s="14">
        <f>IF(O72=0,0,N72/O72)</f>
        <v>0</v>
      </c>
      <c r="N72" s="31">
        <f>F72</f>
        <v>0</v>
      </c>
      <c r="O72" s="37">
        <v>0</v>
      </c>
      <c r="P72" s="37"/>
      <c r="Q72" s="14">
        <f>IF(S72=0,0,R72/S72)</f>
        <v>0</v>
      </c>
      <c r="R72" s="37">
        <f>J72</f>
        <v>0</v>
      </c>
      <c r="S72" s="31">
        <f>K72</f>
        <v>0</v>
      </c>
      <c r="T72" s="37">
        <f>IF(V72=0,3,IF(U72&lt;0.01,3,IF(U72&gt;0.05,0,U72/(0.05-0.01)*3)))</f>
        <v>3</v>
      </c>
      <c r="U72" s="14">
        <f>IF(AA72=0,0,(V72-W72-X72-Y72-Z72)/AA72)</f>
        <v>-0.12188944720604002</v>
      </c>
      <c r="V72" s="37">
        <v>0</v>
      </c>
      <c r="W72" s="37">
        <v>0</v>
      </c>
      <c r="X72" s="37">
        <v>7315761.96</v>
      </c>
      <c r="Y72" s="37">
        <v>7315761.96</v>
      </c>
      <c r="Z72" s="37">
        <v>0</v>
      </c>
      <c r="AA72" s="37">
        <v>120039300</v>
      </c>
      <c r="AB72" s="37">
        <f>IF(AE72=0,3,IF(AD72/AE72&lt;$AE$8/100,3,IF(AD72/AE72&gt;$AD$8/100,0,3)))</f>
        <v>0</v>
      </c>
      <c r="AC72" s="19">
        <f>IF(AE72=0,0,AD72/AE72)</f>
        <v>2.0396864820846905E-2</v>
      </c>
      <c r="AD72" s="37">
        <v>25047.35</v>
      </c>
      <c r="AE72" s="37">
        <v>1228000</v>
      </c>
      <c r="AF72" s="37">
        <f>IF(AG72&gt;3,IF(AG72&lt;8,1,0),0)</f>
        <v>0</v>
      </c>
      <c r="AG72" s="15">
        <f>AH72+4-AI72</f>
        <v>-6</v>
      </c>
      <c r="AH72" s="15">
        <v>3</v>
      </c>
      <c r="AI72" s="15">
        <v>13</v>
      </c>
      <c r="AJ72" s="37"/>
      <c r="AK72" s="15"/>
      <c r="AL72" s="37"/>
      <c r="AM72" s="37"/>
      <c r="AN72" s="37"/>
      <c r="AO72" s="37"/>
      <c r="AP72" s="37">
        <v>0</v>
      </c>
      <c r="AQ72" s="37">
        <v>0</v>
      </c>
      <c r="AR72" s="37">
        <f>IF(AS72&lt;0.3,0,IF(AS72&gt;0.7,2,2*AS72/0.7))</f>
        <v>0</v>
      </c>
      <c r="AS72" s="14">
        <f>AT72/(AT72+AU72)</f>
        <v>0</v>
      </c>
      <c r="AT72" s="31">
        <f>F72</f>
        <v>0</v>
      </c>
      <c r="AU72" s="37">
        <f>AA72</f>
        <v>120039300</v>
      </c>
      <c r="AV72" s="37">
        <f>IF(AW72/1&lt;$AY$8/100,0,IF(AW72/1&gt;$AX$8/100,$AV$8,($AX$8-$AY$8)*AW72))</f>
        <v>0</v>
      </c>
      <c r="AW72" s="14">
        <v>0</v>
      </c>
      <c r="AX72" s="31">
        <f>AT72</f>
        <v>0</v>
      </c>
      <c r="AY72" s="37">
        <v>0</v>
      </c>
      <c r="AZ72" s="37">
        <v>2</v>
      </c>
      <c r="BA72" s="37">
        <f>AX72</f>
        <v>0</v>
      </c>
      <c r="BB72" s="37">
        <v>0</v>
      </c>
      <c r="BC72" s="37">
        <f>IF(BD72&lt;$BE$8/100,1,0)</f>
        <v>1</v>
      </c>
      <c r="BD72" s="14">
        <f>IF(BF72=0,0,BE72/BF72)</f>
        <v>0</v>
      </c>
      <c r="BE72" s="37">
        <v>0</v>
      </c>
      <c r="BF72" s="37">
        <v>687768.63</v>
      </c>
      <c r="BG72" s="37">
        <f>IF(BH72=0,1,IF(BH72/BI72&lt;0.01,1,0))</f>
        <v>1</v>
      </c>
      <c r="BH72" s="37">
        <v>0</v>
      </c>
      <c r="BI72" s="37">
        <v>369486440.81999999</v>
      </c>
      <c r="BJ72" s="37">
        <f>IF(BK72&lt;0.001,$BJ$8,0)</f>
        <v>4</v>
      </c>
      <c r="BK72" s="14">
        <f>BL72/(BM72+BN72+BO72)</f>
        <v>0</v>
      </c>
      <c r="BL72" s="37">
        <v>0</v>
      </c>
      <c r="BM72" s="37">
        <v>17787547.550000001</v>
      </c>
      <c r="BN72" s="37">
        <v>24000</v>
      </c>
      <c r="BO72" s="37">
        <v>13516346.48</v>
      </c>
      <c r="BP72" s="37">
        <f>IF(BQ72&lt;0.95,0,IF(BQ72&lt;1.05,2,0))</f>
        <v>0</v>
      </c>
      <c r="BQ72" s="14">
        <f>(BR72/BS72/BT72)/BU72</f>
        <v>1.0539330842901613</v>
      </c>
      <c r="BR72" s="37">
        <v>44786900</v>
      </c>
      <c r="BS72" s="37">
        <v>66.7</v>
      </c>
      <c r="BT72" s="37">
        <v>12</v>
      </c>
      <c r="BU72" s="37">
        <v>53092.22</v>
      </c>
      <c r="BV72" s="37">
        <f>IF(BW72&lt;0.7,0,IF(BW72&lt;0.8,2,0))</f>
        <v>2</v>
      </c>
      <c r="BW72" s="14">
        <f>BX72/BY72</f>
        <v>0.77674811499233998</v>
      </c>
      <c r="BX72" s="37">
        <v>93240300</v>
      </c>
      <c r="BY72" s="31">
        <f>AT72+AU72</f>
        <v>120039300</v>
      </c>
      <c r="BZ72" s="37">
        <f>IF((CB72+CC72)/CD72&lt;0.6,0,2)</f>
        <v>2</v>
      </c>
      <c r="CA72" s="17">
        <f>(CB72+CC72)/CD72</f>
        <v>1.3333333333333333</v>
      </c>
      <c r="CB72" s="37">
        <v>3</v>
      </c>
      <c r="CC72" s="37">
        <v>1</v>
      </c>
      <c r="CD72" s="37">
        <v>3</v>
      </c>
      <c r="CE72" s="37">
        <f>IF(CG72/CH72&lt;$CG$8/100,0,IF(CG72/CH72&gt;$CH$8/100,3,$CE$8*(CG72/CH72-$CE$8/100)/(($CG$8-$CH$8)/100)))</f>
        <v>3</v>
      </c>
      <c r="CF72" s="14">
        <f>CG72/CH72</f>
        <v>1</v>
      </c>
      <c r="CG72" s="37">
        <v>2</v>
      </c>
      <c r="CH72" s="37">
        <v>2</v>
      </c>
      <c r="CI72" s="37">
        <f>IF(CJ72&gt;0,0,5)</f>
        <v>5</v>
      </c>
      <c r="CJ72" s="37">
        <v>0</v>
      </c>
      <c r="CK72" s="37">
        <f>IF(CL72/CM72&lt;$CL$8/100,0,IF(CL72/CM72&gt;$CM$8/100,$CK$8,$CK$8*(CL72/CM72-$CK$8/100)/(($CL$8-$CM$8)/100)))</f>
        <v>2</v>
      </c>
      <c r="CL72" s="37">
        <v>43</v>
      </c>
      <c r="CM72" s="37">
        <v>43</v>
      </c>
      <c r="CN72" s="37">
        <f>IF(CO72&gt;0,0,3)</f>
        <v>3</v>
      </c>
      <c r="CO72" s="37">
        <v>0</v>
      </c>
      <c r="CP72" s="37">
        <f>IF(CQ72&gt;0,0,3)</f>
        <v>3</v>
      </c>
      <c r="CQ72" s="37">
        <v>0</v>
      </c>
      <c r="CR72" s="37">
        <f>IF(CT72/CS72&lt;0.95,0,5*(CS72/CT72))</f>
        <v>5</v>
      </c>
      <c r="CS72" s="37">
        <v>4</v>
      </c>
      <c r="CT72" s="37">
        <v>4</v>
      </c>
      <c r="CU72" s="37">
        <f>IF(CW72/CV72&lt;0.95,0,5*(CV72/CW72))</f>
        <v>5</v>
      </c>
      <c r="CV72" s="37">
        <v>6</v>
      </c>
      <c r="CW72" s="37">
        <v>6</v>
      </c>
      <c r="CX72" s="37">
        <f>IF(CY72&gt;0,0,4)</f>
        <v>4</v>
      </c>
      <c r="CY72" s="37">
        <v>0</v>
      </c>
      <c r="CZ72" s="37">
        <v>11.03</v>
      </c>
      <c r="DA72" s="37">
        <f>IF(DC72/DD72&gt;1,0,IF(DC72/DD72&lt;$DD$8/100,0,IF(DC72/DD72&gt;$DC$8/100,$DA$8,$DA$8*(DC72/DD72-$DD$8/100)/(($DC$8-$DD$8)/100))))</f>
        <v>4</v>
      </c>
      <c r="DB72" s="14">
        <f>DC72/DD72</f>
        <v>1</v>
      </c>
      <c r="DC72" s="38">
        <v>120039.3</v>
      </c>
      <c r="DD72" s="38">
        <v>120039.3</v>
      </c>
      <c r="DE72" s="37">
        <f>IF(DF72&gt;0.01,0,3)</f>
        <v>3</v>
      </c>
      <c r="DF72" s="14">
        <f>IF(DH72=0,0,DG72/DH72)</f>
        <v>0</v>
      </c>
      <c r="DG72" s="38">
        <v>0</v>
      </c>
      <c r="DH72" s="38">
        <v>128059.52</v>
      </c>
      <c r="DI72" s="37">
        <f>IF(DJ72&gt;0,0,3)</f>
        <v>3</v>
      </c>
      <c r="DJ72" s="37">
        <v>0</v>
      </c>
      <c r="DK72" s="37">
        <v>0</v>
      </c>
      <c r="DL72" s="37">
        <f>IF(DM72&lt;0.9,0,5*DM72)</f>
        <v>5</v>
      </c>
      <c r="DM72" s="16">
        <f>DN72/DO72</f>
        <v>1</v>
      </c>
      <c r="DN72" s="59">
        <v>21</v>
      </c>
      <c r="DO72" s="59">
        <v>21</v>
      </c>
      <c r="DP72" s="37">
        <f>IF(DR72/DS72&lt;$DS$8/100,0,IF(DR72/DS72&gt;$DR$8/100,$DP$8,$DP$8*(DR72/DS72-$DS$8/100)/(($DR$8-$DS$8)/100)))</f>
        <v>4</v>
      </c>
      <c r="DQ72" s="14">
        <f>DR72/DS72</f>
        <v>1</v>
      </c>
      <c r="DR72" s="59">
        <v>149</v>
      </c>
      <c r="DS72" s="59">
        <v>149</v>
      </c>
      <c r="DT72" s="22">
        <f>D72+H72+L72+P72+T72+AB72+AF72+AJ72+AN72+AR72+AV72+AZ72+BC72+BG72+BJ72+BP72+BV72+BZ72+CE72+CI72+CK72+CN72+CP72+CR72+CU72+CX72+DA72+DE72+DI72+DL72+DP72</f>
        <v>64</v>
      </c>
      <c r="DU72" s="57">
        <f>IF(DT72&gt;70,IF(DT72&gt;85,1,2),3)</f>
        <v>3</v>
      </c>
      <c r="DV72" s="57">
        <f t="shared" si="0"/>
        <v>63</v>
      </c>
    </row>
    <row r="73" spans="1:126" ht="60" x14ac:dyDescent="0.25">
      <c r="A73" s="13">
        <v>59</v>
      </c>
      <c r="B73" s="10" t="s">
        <v>151</v>
      </c>
      <c r="C73" s="10" t="s">
        <v>207</v>
      </c>
      <c r="D73" s="37"/>
      <c r="E73" s="19">
        <f>IF(G73=0,0,F73/G73)</f>
        <v>0</v>
      </c>
      <c r="F73" s="37">
        <v>0</v>
      </c>
      <c r="G73" s="37">
        <v>0</v>
      </c>
      <c r="H73" s="37"/>
      <c r="I73" s="14">
        <f>IF(K73=0,0,J73/K73)</f>
        <v>0</v>
      </c>
      <c r="J73" s="37">
        <v>0</v>
      </c>
      <c r="K73" s="37">
        <v>0</v>
      </c>
      <c r="L73" s="37"/>
      <c r="M73" s="14">
        <f>IF(O73=0,0,N73/O73)</f>
        <v>0</v>
      </c>
      <c r="N73" s="31">
        <f>F73</f>
        <v>0</v>
      </c>
      <c r="O73" s="37">
        <v>0</v>
      </c>
      <c r="P73" s="37"/>
      <c r="Q73" s="14">
        <f>IF(S73=0,0,R73/S73)</f>
        <v>0</v>
      </c>
      <c r="R73" s="37">
        <f>J73</f>
        <v>0</v>
      </c>
      <c r="S73" s="31">
        <f>K73</f>
        <v>0</v>
      </c>
      <c r="T73" s="37">
        <f>IF(V73=0,3,IF(U73&lt;0.01,3,IF(U73&gt;0.05,0,U73/(0.05-0.01)*3)))</f>
        <v>3</v>
      </c>
      <c r="U73" s="14">
        <f>IF(AA73=0,0,(V73-W73-X73-Y73-Z73)/AA73)</f>
        <v>-0.12748839921200894</v>
      </c>
      <c r="V73" s="37">
        <v>0</v>
      </c>
      <c r="W73" s="37">
        <v>0</v>
      </c>
      <c r="X73" s="37">
        <v>3695264</v>
      </c>
      <c r="Y73" s="37">
        <v>3695264</v>
      </c>
      <c r="Z73" s="37">
        <v>0</v>
      </c>
      <c r="AA73" s="37">
        <v>57970200</v>
      </c>
      <c r="AB73" s="37">
        <f>IF(AE73=0,3,IF(AD73/AE73&lt;$AE$8/100,3,IF(AD73/AE73&gt;$AD$8/100,0,3)))</f>
        <v>3</v>
      </c>
      <c r="AC73" s="19">
        <f>IF(AE73=0,0,AD73/AE73)</f>
        <v>0</v>
      </c>
      <c r="AD73" s="37">
        <v>0</v>
      </c>
      <c r="AE73" s="37">
        <v>0</v>
      </c>
      <c r="AF73" s="37">
        <f>IF(AG73&gt;3,IF(AG73&lt;8,1,0),0)</f>
        <v>0</v>
      </c>
      <c r="AG73" s="15">
        <f>AH73+4-AI73</f>
        <v>0</v>
      </c>
      <c r="AH73" s="15">
        <v>8</v>
      </c>
      <c r="AI73" s="15">
        <v>12</v>
      </c>
      <c r="AJ73" s="37"/>
      <c r="AK73" s="15"/>
      <c r="AL73" s="37"/>
      <c r="AM73" s="37"/>
      <c r="AN73" s="37"/>
      <c r="AO73" s="37"/>
      <c r="AP73" s="37">
        <v>0</v>
      </c>
      <c r="AQ73" s="37">
        <v>0</v>
      </c>
      <c r="AR73" s="37">
        <f>IF(AS73&lt;0.3,0,IF(AS73&gt;0.7,2,2*AS73/0.7))</f>
        <v>0</v>
      </c>
      <c r="AS73" s="14">
        <f>AT73/(AT73+AU73)</f>
        <v>0</v>
      </c>
      <c r="AT73" s="31">
        <f>F73</f>
        <v>0</v>
      </c>
      <c r="AU73" s="37">
        <f>AA73</f>
        <v>57970200</v>
      </c>
      <c r="AV73" s="37">
        <f>IF(AW73/1&lt;$AY$8/100,0,IF(AW73/1&gt;$AX$8/100,$AV$8,($AX$8-$AY$8)*AW73))</f>
        <v>0</v>
      </c>
      <c r="AW73" s="14">
        <f>AX73/AY73-1</f>
        <v>-1</v>
      </c>
      <c r="AX73" s="31">
        <f>AT73</f>
        <v>0</v>
      </c>
      <c r="AY73" s="37">
        <v>12968</v>
      </c>
      <c r="AZ73" s="37">
        <v>2</v>
      </c>
      <c r="BA73" s="37">
        <f>AX73</f>
        <v>0</v>
      </c>
      <c r="BB73" s="37">
        <v>0</v>
      </c>
      <c r="BC73" s="37">
        <f>IF(BD73&lt;$BE$8/100,1,0)</f>
        <v>1</v>
      </c>
      <c r="BD73" s="14">
        <f>IF(BF73=0,0,BE73/BF73)</f>
        <v>0</v>
      </c>
      <c r="BE73" s="37">
        <v>0</v>
      </c>
      <c r="BF73" s="37">
        <v>0</v>
      </c>
      <c r="BG73" s="37">
        <f>IF(BH73=0,1,IF(BH73/BI73&lt;0.01,1,0))</f>
        <v>1</v>
      </c>
      <c r="BH73" s="37">
        <v>0</v>
      </c>
      <c r="BI73" s="37">
        <v>197642389.16</v>
      </c>
      <c r="BJ73" s="37">
        <f>IF(BK73&lt;0.001,$BJ$8,0)</f>
        <v>4</v>
      </c>
      <c r="BK73" s="14">
        <f>BL73/(BM73+BN73+BO73)</f>
        <v>0</v>
      </c>
      <c r="BL73" s="37">
        <v>0</v>
      </c>
      <c r="BM73" s="37">
        <v>3123827.03</v>
      </c>
      <c r="BN73" s="37">
        <v>0</v>
      </c>
      <c r="BO73" s="37">
        <v>3549584.09</v>
      </c>
      <c r="BP73" s="37">
        <f>IF(BQ73&lt;0.95,0,IF(BQ73&lt;1.05,2,0))</f>
        <v>2</v>
      </c>
      <c r="BQ73" s="14">
        <f>(BR73/BS73/BT73)/BU73</f>
        <v>1.0020771804313524</v>
      </c>
      <c r="BR73" s="37">
        <v>25090300</v>
      </c>
      <c r="BS73" s="37">
        <v>39.299999999999997</v>
      </c>
      <c r="BT73" s="37">
        <v>12</v>
      </c>
      <c r="BU73" s="37">
        <v>53092.22</v>
      </c>
      <c r="BV73" s="37">
        <f>IF(BW73&lt;0.7,0,IF(BW73&lt;0.8,2,0))</f>
        <v>0</v>
      </c>
      <c r="BW73" s="14">
        <f>BX73/BY73</f>
        <v>0.8574871226940739</v>
      </c>
      <c r="BX73" s="37">
        <v>49708700</v>
      </c>
      <c r="BY73" s="31">
        <f>AT73+AU73</f>
        <v>57970200</v>
      </c>
      <c r="BZ73" s="37">
        <f>IF((CB73+CC73)/CD73&lt;0.6,0,2)</f>
        <v>2</v>
      </c>
      <c r="CA73" s="17">
        <f>(CB73+CC73)/CD73</f>
        <v>2</v>
      </c>
      <c r="CB73" s="37">
        <v>2</v>
      </c>
      <c r="CC73" s="37">
        <v>2</v>
      </c>
      <c r="CD73" s="37">
        <v>2</v>
      </c>
      <c r="CE73" s="37">
        <f>IF(CG73/CH73&lt;$CG$8/100,0,IF(CG73/CH73&gt;$CH$8/100,3,$CE$8*(CG73/CH73-$CE$8/100)/(($CG$8-$CH$8)/100)))</f>
        <v>3</v>
      </c>
      <c r="CF73" s="14">
        <f>CG73/CH73</f>
        <v>1</v>
      </c>
      <c r="CG73" s="37">
        <v>1</v>
      </c>
      <c r="CH73" s="37">
        <v>1</v>
      </c>
      <c r="CI73" s="37">
        <f>IF(CJ73&gt;0,0,5)</f>
        <v>5</v>
      </c>
      <c r="CJ73" s="37">
        <v>0</v>
      </c>
      <c r="CK73" s="37">
        <f>IF(CL73/CM73&lt;$CL$8/100,0,IF(CL73/CM73&gt;$CM$8/100,$CK$8,$CK$8*(CL73/CM73-$CK$8/100)/(($CL$8-$CM$8)/100)))</f>
        <v>2</v>
      </c>
      <c r="CL73" s="37">
        <v>36</v>
      </c>
      <c r="CM73" s="37">
        <v>36</v>
      </c>
      <c r="CN73" s="37">
        <f>IF(CO73&gt;0,0,3)</f>
        <v>3</v>
      </c>
      <c r="CO73" s="37">
        <v>0</v>
      </c>
      <c r="CP73" s="37">
        <f>IF(CQ73&gt;0,0,3)</f>
        <v>3</v>
      </c>
      <c r="CQ73" s="37">
        <v>0</v>
      </c>
      <c r="CR73" s="37">
        <f>IF(CT73/CS73&lt;0.95,0,5*(CS73/CT73))</f>
        <v>5</v>
      </c>
      <c r="CS73" s="37">
        <v>4</v>
      </c>
      <c r="CT73" s="37">
        <v>4</v>
      </c>
      <c r="CU73" s="37">
        <f>IF(CW73/CV73&lt;0.95,0,5*(CV73/CW73))</f>
        <v>5</v>
      </c>
      <c r="CV73" s="37">
        <v>6</v>
      </c>
      <c r="CW73" s="37">
        <v>6</v>
      </c>
      <c r="CX73" s="37">
        <f>IF(CY73&gt;0,0,4)</f>
        <v>4</v>
      </c>
      <c r="CY73" s="37">
        <v>0</v>
      </c>
      <c r="CZ73" s="37">
        <v>5.83</v>
      </c>
      <c r="DA73" s="37">
        <f>IF(DC73/DD73&gt;1,0,IF(DC73/DD73&lt;$DD$8/100,0,IF(DC73/DD73&gt;$DC$8/100,$DA$8,$DA$8*(DC73/DD73-$DD$8/100)/(($DC$8-$DD$8)/100))))</f>
        <v>4</v>
      </c>
      <c r="DB73" s="14">
        <f>DC73/DD73</f>
        <v>1</v>
      </c>
      <c r="DC73" s="38">
        <v>60870.3</v>
      </c>
      <c r="DD73" s="38">
        <v>60870.3</v>
      </c>
      <c r="DE73" s="37">
        <f>IF(DF73&gt;0.01,0,3)</f>
        <v>3</v>
      </c>
      <c r="DF73" s="14">
        <f>IF(DH73=0,0,DG73/DH73)</f>
        <v>0</v>
      </c>
      <c r="DG73" s="38">
        <v>0</v>
      </c>
      <c r="DH73" s="38">
        <v>60870.3</v>
      </c>
      <c r="DI73" s="37">
        <f>IF(DJ73&gt;0,0,3)</f>
        <v>0</v>
      </c>
      <c r="DJ73" s="37">
        <v>1</v>
      </c>
      <c r="DK73" s="37"/>
      <c r="DL73" s="37">
        <f>IF(DM73&lt;0.9,0,5*DM73)</f>
        <v>5</v>
      </c>
      <c r="DM73" s="16">
        <f>DN73/DO73</f>
        <v>1</v>
      </c>
      <c r="DN73" s="59">
        <v>34</v>
      </c>
      <c r="DO73" s="59">
        <v>34</v>
      </c>
      <c r="DP73" s="37">
        <f>IF(DR73/DS73&lt;$DS$8/100,0,IF(DR73/DS73&gt;$DR$8/100,$DP$8,$DP$8*(DR73/DS73-$DS$8/100)/(($DR$8-$DS$8)/100)))</f>
        <v>4</v>
      </c>
      <c r="DQ73" s="14">
        <f>DR73/DS73</f>
        <v>1</v>
      </c>
      <c r="DR73" s="59">
        <v>74</v>
      </c>
      <c r="DS73" s="59">
        <v>74</v>
      </c>
      <c r="DT73" s="22">
        <f>D73+H73+L73+P73+T73+AB73+AF73+AJ73+AN73+AR73+AV73+AZ73+BC73+BG73+BJ73+BP73+BV73+BZ73+CE73+CI73+CK73+CN73+CP73+CR73+CU73+CX73+DA73+DE73+DI73+DL73+DP73</f>
        <v>64</v>
      </c>
      <c r="DU73" s="57">
        <f>IF(DT73&gt;70,IF(DT73&gt;85,1,2),3)</f>
        <v>3</v>
      </c>
      <c r="DV73" s="57">
        <f t="shared" si="0"/>
        <v>63</v>
      </c>
    </row>
    <row r="74" spans="1:126" ht="75" x14ac:dyDescent="0.25">
      <c r="A74" s="13">
        <v>49</v>
      </c>
      <c r="B74" s="10" t="s">
        <v>151</v>
      </c>
      <c r="C74" s="10" t="s">
        <v>197</v>
      </c>
      <c r="D74" s="37">
        <f>IF(E74&gt;1,0,IF(F74/G74&lt;$G$8/100,0,IF(F74/G74&gt;$F$8/100,3,$D$8*(F74/G74-$G$8/100)/(($F$8-$G$8)/100))))</f>
        <v>3</v>
      </c>
      <c r="E74" s="19">
        <f>IF(G74=0,0,F74/G74)</f>
        <v>1</v>
      </c>
      <c r="F74" s="37">
        <v>338611.97</v>
      </c>
      <c r="G74" s="37">
        <v>338611.97</v>
      </c>
      <c r="H74" s="37">
        <f>IF(J74/K74&lt;$K$8/100,0,IF(J74/K74&gt;$J$8/100,3,$H$8*(J74/K74-$K$8/100)/(($J$8-$K$8)/100)))</f>
        <v>3</v>
      </c>
      <c r="I74" s="14">
        <f>IF(K74=0,0,J74/K74)</f>
        <v>1</v>
      </c>
      <c r="J74" s="37">
        <v>338611.97</v>
      </c>
      <c r="K74" s="37">
        <v>338611.97</v>
      </c>
      <c r="L74" s="37"/>
      <c r="M74" s="14">
        <f>IF(O74=0,0,N74/O74)</f>
        <v>0</v>
      </c>
      <c r="N74" s="31">
        <f>F74</f>
        <v>338611.97</v>
      </c>
      <c r="O74" s="37">
        <v>0</v>
      </c>
      <c r="P74" s="37">
        <f>IF(R74/S74&lt;$S$8/100,0,IF(R74/S74&gt;$R$8/100,3,$P$8*(R74/S74-$S$8/100)/(($R$8-$S$8)/100)))</f>
        <v>3</v>
      </c>
      <c r="Q74" s="14">
        <f>IF(S74=0,0,R74/S74)</f>
        <v>1</v>
      </c>
      <c r="R74" s="37">
        <f>J74</f>
        <v>338611.97</v>
      </c>
      <c r="S74" s="31">
        <f>K74</f>
        <v>338611.97</v>
      </c>
      <c r="T74" s="37">
        <f>IF(V74=0,3,IF(U74&lt;0.01,3,IF(U74&gt;0.05,0,U74/(0.05-0.01)*3)))</f>
        <v>3</v>
      </c>
      <c r="U74" s="14">
        <f>IF(AA74=0,0,(V74-W74-X74-Y74-Z74)/AA74)</f>
        <v>-0.24963545530124678</v>
      </c>
      <c r="V74" s="37">
        <v>0</v>
      </c>
      <c r="W74" s="37">
        <v>0</v>
      </c>
      <c r="X74" s="37">
        <v>11474797.01</v>
      </c>
      <c r="Y74" s="37">
        <v>11474797.01</v>
      </c>
      <c r="Z74" s="37">
        <v>0</v>
      </c>
      <c r="AA74" s="37">
        <v>91932430</v>
      </c>
      <c r="AB74" s="37">
        <f>IF(AE74=0,3,IF(AD74/AE74&lt;$AE$8/100,3,IF(AD74/AE74&gt;$AD$8/100,0,3)))</f>
        <v>0</v>
      </c>
      <c r="AC74" s="19">
        <f>IF(AE74=0,0,AD74/AE74)</f>
        <v>0.63434119671010769</v>
      </c>
      <c r="AD74" s="37">
        <v>53834</v>
      </c>
      <c r="AE74" s="37">
        <v>84866</v>
      </c>
      <c r="AF74" s="37">
        <f>IF(AG74&gt;3,IF(AG74&lt;8,1,0),0)</f>
        <v>0</v>
      </c>
      <c r="AG74" s="15">
        <f>AH74+4-AI74</f>
        <v>2</v>
      </c>
      <c r="AH74" s="15">
        <v>3</v>
      </c>
      <c r="AI74" s="15">
        <v>5</v>
      </c>
      <c r="AJ74" s="37"/>
      <c r="AK74" s="15"/>
      <c r="AL74" s="37"/>
      <c r="AM74" s="37"/>
      <c r="AN74" s="37"/>
      <c r="AO74" s="37"/>
      <c r="AP74" s="37">
        <v>0</v>
      </c>
      <c r="AQ74" s="37">
        <v>0</v>
      </c>
      <c r="AR74" s="37">
        <f>IF(AS74&lt;0.3,0,IF(AS74&gt;0.7,2,2*AS74/0.7))</f>
        <v>0</v>
      </c>
      <c r="AS74" s="14">
        <f>AT74/(AT74+AU74)</f>
        <v>3.6697534000980784E-3</v>
      </c>
      <c r="AT74" s="31">
        <f>F74</f>
        <v>338611.97</v>
      </c>
      <c r="AU74" s="37">
        <f>AA74</f>
        <v>91932430</v>
      </c>
      <c r="AV74" s="37">
        <f>IF(AW74/1&lt;$AY$8/100,0,IF(AW74/1&gt;$AX$8/100,$AV$8,($AX$8-$AY$8)*AW74))</f>
        <v>2</v>
      </c>
      <c r="AW74" s="14">
        <f>AX74/AY74-1</f>
        <v>2.5009067296711103</v>
      </c>
      <c r="AX74" s="31">
        <f>AT74</f>
        <v>338611.97</v>
      </c>
      <c r="AY74" s="37">
        <v>96721.22</v>
      </c>
      <c r="AZ74" s="37">
        <v>2</v>
      </c>
      <c r="BA74" s="37">
        <f>AX74</f>
        <v>338611.97</v>
      </c>
      <c r="BB74" s="37">
        <v>0</v>
      </c>
      <c r="BC74" s="37">
        <f>IF(BD74&lt;$BE$8/100,1,0)</f>
        <v>1</v>
      </c>
      <c r="BD74" s="14">
        <f>IF(BF74=0,0,BE74/BF74)</f>
        <v>0</v>
      </c>
      <c r="BE74" s="37">
        <v>0</v>
      </c>
      <c r="BF74" s="37">
        <v>93722.29</v>
      </c>
      <c r="BG74" s="37">
        <f>IF(BH74=0,1,IF(BH74/BI74&lt;0.01,1,0))</f>
        <v>1</v>
      </c>
      <c r="BH74" s="37">
        <v>0</v>
      </c>
      <c r="BI74" s="37">
        <v>316167492.35000002</v>
      </c>
      <c r="BJ74" s="37">
        <f>IF(BK74&lt;0.001,$BJ$8,0)</f>
        <v>4</v>
      </c>
      <c r="BK74" s="14">
        <f>BL74/(BM74+BN74+BO74)</f>
        <v>0</v>
      </c>
      <c r="BL74" s="37">
        <v>0</v>
      </c>
      <c r="BM74" s="37">
        <v>69098363.890000001</v>
      </c>
      <c r="BN74" s="37">
        <v>16885</v>
      </c>
      <c r="BO74" s="37">
        <v>5167312.9000000004</v>
      </c>
      <c r="BP74" s="37">
        <f>IF(BQ74&lt;0.95,0,IF(BQ74&lt;1.05,2,0))</f>
        <v>0</v>
      </c>
      <c r="BQ74" s="14">
        <f>(BR74/BS74/BT74)/BU74</f>
        <v>1.211216709568113</v>
      </c>
      <c r="BR74" s="37">
        <v>34108000</v>
      </c>
      <c r="BS74" s="37">
        <v>44.2</v>
      </c>
      <c r="BT74" s="37">
        <v>12</v>
      </c>
      <c r="BU74" s="37">
        <v>53092.22</v>
      </c>
      <c r="BV74" s="37">
        <f>IF(BW74&lt;0.7,0,IF(BW74&lt;0.8,2,0))</f>
        <v>2</v>
      </c>
      <c r="BW74" s="14">
        <f>BX74/BY74</f>
        <v>0.77551633180066926</v>
      </c>
      <c r="BX74" s="37">
        <v>71557700</v>
      </c>
      <c r="BY74" s="31">
        <f>AT74+AU74</f>
        <v>92271041.969999999</v>
      </c>
      <c r="BZ74" s="37">
        <f>IF((CB74+CC74)/CD74&lt;0.6,0,2)</f>
        <v>2</v>
      </c>
      <c r="CA74" s="17">
        <f>(CB74+CC74)/CD74</f>
        <v>2</v>
      </c>
      <c r="CB74" s="37">
        <v>3</v>
      </c>
      <c r="CC74" s="37">
        <v>3</v>
      </c>
      <c r="CD74" s="37">
        <v>3</v>
      </c>
      <c r="CE74" s="37">
        <f>IF(CG74/CH74&lt;$CG$8/100,0,IF(CG74/CH74&gt;$CH$8/100,3,$CE$8*(CG74/CH74-$CE$8/100)/(($CG$8-$CH$8)/100)))</f>
        <v>3</v>
      </c>
      <c r="CF74" s="14">
        <f>CG74/CH74</f>
        <v>1</v>
      </c>
      <c r="CG74" s="37">
        <v>20</v>
      </c>
      <c r="CH74" s="37">
        <v>20</v>
      </c>
      <c r="CI74" s="37">
        <f>IF(CJ74&gt;0,0,5)</f>
        <v>5</v>
      </c>
      <c r="CJ74" s="37">
        <v>0</v>
      </c>
      <c r="CK74" s="37">
        <f>IF(CL74/CM74&lt;$CL$8/100,0,IF(CL74/CM74&gt;$CM$8/100,$CK$8,$CK$8*(CL74/CM74-$CK$8/100)/(($CL$8-$CM$8)/100)))</f>
        <v>2</v>
      </c>
      <c r="CL74" s="37">
        <v>35</v>
      </c>
      <c r="CM74" s="37">
        <v>35</v>
      </c>
      <c r="CN74" s="37">
        <f>IF(CO74&gt;0,0,3)</f>
        <v>3</v>
      </c>
      <c r="CO74" s="37">
        <v>0</v>
      </c>
      <c r="CP74" s="37">
        <f>IF(CQ74&gt;0,0,3)</f>
        <v>0</v>
      </c>
      <c r="CQ74" s="37">
        <v>1</v>
      </c>
      <c r="CR74" s="37">
        <f>IF(CT74/CS74&lt;0.95,0,5*(CS74/CT74))</f>
        <v>5</v>
      </c>
      <c r="CS74" s="37">
        <v>4</v>
      </c>
      <c r="CT74" s="37">
        <v>4</v>
      </c>
      <c r="CU74" s="37">
        <f>IF(CW74/CV74&lt;0.95,0,5*(CV74/CW74))</f>
        <v>0</v>
      </c>
      <c r="CV74" s="37">
        <v>7</v>
      </c>
      <c r="CW74" s="37">
        <v>6</v>
      </c>
      <c r="CX74" s="37">
        <f>IF(CY74&gt;0,0,4)</f>
        <v>4</v>
      </c>
      <c r="CY74" s="37">
        <v>0</v>
      </c>
      <c r="CZ74" s="37">
        <v>16.3</v>
      </c>
      <c r="DA74" s="37">
        <f>IF(DC74/DD74&gt;1,0,IF(DC74/DD74&lt;$DD$8/100,0,IF(DC74/DD74&gt;$DC$8/100,$DA$8,$DA$8*(DC74/DD74-$DD$8/100)/(($DC$8-$DD$8)/100))))</f>
        <v>0</v>
      </c>
      <c r="DB74" s="14">
        <f>DC74/DD74</f>
        <v>1.0000000216156604</v>
      </c>
      <c r="DC74" s="38">
        <v>92525.512000000002</v>
      </c>
      <c r="DD74" s="38">
        <v>92525.51</v>
      </c>
      <c r="DE74" s="37">
        <f>IF(DF74&gt;0.01,0,3)</f>
        <v>3</v>
      </c>
      <c r="DF74" s="14">
        <f>IF(DH74=0,0,DG74/DH74)</f>
        <v>0</v>
      </c>
      <c r="DG74" s="38">
        <v>0</v>
      </c>
      <c r="DH74" s="38">
        <v>92525.512000000002</v>
      </c>
      <c r="DI74" s="37">
        <f>IF(DJ74&gt;0,0,3)</f>
        <v>3</v>
      </c>
      <c r="DJ74" s="37"/>
      <c r="DK74" s="37"/>
      <c r="DL74" s="37">
        <f>IF(DM74&lt;0.9,0,5*DM74)</f>
        <v>5</v>
      </c>
      <c r="DM74" s="16">
        <f>DN74/DO74</f>
        <v>1</v>
      </c>
      <c r="DN74" s="59">
        <v>37</v>
      </c>
      <c r="DO74" s="59">
        <v>37</v>
      </c>
      <c r="DP74" s="37">
        <f>IF(DR74/DS74&lt;$DS$8/100,0,IF(DR74/DS74&gt;$DR$8/100,$DP$8,$DP$8*(DR74/DS74-$DS$8/100)/(($DR$8-$DS$8)/100)))</f>
        <v>4</v>
      </c>
      <c r="DQ74" s="14">
        <f>DR74/DS74</f>
        <v>1</v>
      </c>
      <c r="DR74" s="59">
        <v>84</v>
      </c>
      <c r="DS74" s="59">
        <v>84</v>
      </c>
      <c r="DT74" s="22">
        <f>D74+H74+L74+P74+T74+AB74+AF74+AJ74+AN74+AR74+AV74+AZ74+BC74+BG74+BJ74+BP74+BV74+BZ74+CE74+CI74+CK74+CN74+CP74+CR74+CU74+CX74+DA74+DE74+DI74+DL74+DP74</f>
        <v>63</v>
      </c>
      <c r="DU74" s="57">
        <f>IF(DT74&gt;70,IF(DT74&gt;85,1,2),3)</f>
        <v>3</v>
      </c>
      <c r="DV74" s="57">
        <f t="shared" si="0"/>
        <v>65</v>
      </c>
    </row>
    <row r="75" spans="1:126" ht="60" x14ac:dyDescent="0.25">
      <c r="A75" s="13">
        <v>61</v>
      </c>
      <c r="B75" s="10" t="s">
        <v>151</v>
      </c>
      <c r="C75" s="10" t="s">
        <v>209</v>
      </c>
      <c r="D75" s="37"/>
      <c r="E75" s="19">
        <f>IF(G75=0,0,F75/G75)</f>
        <v>0</v>
      </c>
      <c r="F75" s="37">
        <v>0</v>
      </c>
      <c r="G75" s="37">
        <v>0</v>
      </c>
      <c r="H75" s="37"/>
      <c r="I75" s="14">
        <f>IF(K75=0,0,J75/K75)</f>
        <v>0</v>
      </c>
      <c r="J75" s="37">
        <v>0</v>
      </c>
      <c r="K75" s="37">
        <v>0</v>
      </c>
      <c r="L75" s="37"/>
      <c r="M75" s="14">
        <f>IF(O75=0,0,N75/O75)</f>
        <v>0</v>
      </c>
      <c r="N75" s="31">
        <f>F75</f>
        <v>0</v>
      </c>
      <c r="O75" s="37">
        <v>0</v>
      </c>
      <c r="P75" s="37"/>
      <c r="Q75" s="14">
        <f>IF(S75=0,0,R75/S75)</f>
        <v>0</v>
      </c>
      <c r="R75" s="37">
        <f>J75</f>
        <v>0</v>
      </c>
      <c r="S75" s="31">
        <f>K75</f>
        <v>0</v>
      </c>
      <c r="T75" s="37">
        <f>IF(V75=0,3,IF(U75&lt;0.01,3,IF(U75&gt;0.05,0,U75/(0.05-0.01)*3)))</f>
        <v>3</v>
      </c>
      <c r="U75" s="14">
        <f>IF(AA75=0,0,(V75-W75-X75-Y75-Z75)/AA75)</f>
        <v>4.5156843099881044E-4</v>
      </c>
      <c r="V75" s="37">
        <v>810629.77</v>
      </c>
      <c r="W75" s="37">
        <v>0</v>
      </c>
      <c r="X75" s="37">
        <v>388683.71</v>
      </c>
      <c r="Y75" s="37">
        <v>388683.71</v>
      </c>
      <c r="Z75" s="37">
        <v>0</v>
      </c>
      <c r="AA75" s="37">
        <v>73659600</v>
      </c>
      <c r="AB75" s="37">
        <f>IF(AE75=0,3,IF(AD75/AE75&lt;$AE$8/100,3,IF(AD75/AE75&gt;$AD$8/100,0,3)))</f>
        <v>3</v>
      </c>
      <c r="AC75" s="19">
        <f>IF(AE75=0,0,AD75/AE75)</f>
        <v>0</v>
      </c>
      <c r="AD75" s="37">
        <v>0</v>
      </c>
      <c r="AE75" s="37">
        <v>0</v>
      </c>
      <c r="AF75" s="37">
        <f>IF(AG75&gt;3,IF(AG75&lt;8,1,0),0)</f>
        <v>1</v>
      </c>
      <c r="AG75" s="15">
        <f>AH75+4-AI75</f>
        <v>4</v>
      </c>
      <c r="AH75" s="15">
        <v>6</v>
      </c>
      <c r="AI75" s="15">
        <v>6</v>
      </c>
      <c r="AJ75" s="37"/>
      <c r="AK75" s="15"/>
      <c r="AL75" s="37"/>
      <c r="AM75" s="37"/>
      <c r="AN75" s="37"/>
      <c r="AO75" s="37"/>
      <c r="AP75" s="37">
        <v>0</v>
      </c>
      <c r="AQ75" s="37">
        <v>0</v>
      </c>
      <c r="AR75" s="37">
        <f>IF(AS75&lt;0.3,0,IF(AS75&gt;0.7,2,2*AS75/0.7))</f>
        <v>0</v>
      </c>
      <c r="AS75" s="14">
        <f>AT75/(AT75+AU75)</f>
        <v>0</v>
      </c>
      <c r="AT75" s="31">
        <f>F75</f>
        <v>0</v>
      </c>
      <c r="AU75" s="37">
        <f>AA75</f>
        <v>73659600</v>
      </c>
      <c r="AV75" s="37">
        <f>IF(AW75/1&lt;$AY$8/100,0,IF(AW75/1&gt;$AX$8/100,$AV$8,($AX$8-$AY$8)*AW75))</f>
        <v>0</v>
      </c>
      <c r="AW75" s="14">
        <f>AX75/AY75-1</f>
        <v>-1</v>
      </c>
      <c r="AX75" s="31">
        <f>AT75</f>
        <v>0</v>
      </c>
      <c r="AY75" s="37">
        <v>3905.74</v>
      </c>
      <c r="AZ75" s="37">
        <v>2</v>
      </c>
      <c r="BA75" s="37">
        <f>AX75</f>
        <v>0</v>
      </c>
      <c r="BB75" s="37">
        <v>0</v>
      </c>
      <c r="BC75" s="37">
        <f>IF(BD75&lt;$BE$8/100,1,0)</f>
        <v>1</v>
      </c>
      <c r="BD75" s="14">
        <f>IF(BF75=0,0,BE75/BF75)</f>
        <v>0</v>
      </c>
      <c r="BE75" s="37">
        <v>0</v>
      </c>
      <c r="BF75" s="37">
        <v>810629.77</v>
      </c>
      <c r="BG75" s="37">
        <f>IF(BH75=0,1,IF(BH75/BI75&lt;0.01,1,0))</f>
        <v>1</v>
      </c>
      <c r="BH75" s="37">
        <v>0</v>
      </c>
      <c r="BI75" s="37">
        <v>230441027.80000001</v>
      </c>
      <c r="BJ75" s="37">
        <f>IF(BK75&lt;0.001,$BJ$8,0)</f>
        <v>4</v>
      </c>
      <c r="BK75" s="14">
        <f>BL75/(BM75+BN75+BO75)</f>
        <v>0</v>
      </c>
      <c r="BL75" s="37">
        <v>0</v>
      </c>
      <c r="BM75" s="37">
        <v>29252007.18</v>
      </c>
      <c r="BN75" s="37">
        <v>0</v>
      </c>
      <c r="BO75" s="37">
        <v>9003259.3900000006</v>
      </c>
      <c r="BP75" s="37">
        <f>IF(BQ75&lt;0.95,0,IF(BQ75&lt;1.05,2,0))</f>
        <v>0</v>
      </c>
      <c r="BQ75" s="14">
        <f>(BR75/BS75/BT75)/BU75</f>
        <v>1.0785494351642755</v>
      </c>
      <c r="BR75" s="37">
        <v>20477100</v>
      </c>
      <c r="BS75" s="37">
        <v>29.8</v>
      </c>
      <c r="BT75" s="37">
        <v>12</v>
      </c>
      <c r="BU75" s="37">
        <v>53092.22</v>
      </c>
      <c r="BV75" s="37">
        <f>IF(BW75&lt;0.7,0,IF(BW75&lt;0.8,2,0))</f>
        <v>2</v>
      </c>
      <c r="BW75" s="14">
        <f>BX75/BY75</f>
        <v>0.74564890387675198</v>
      </c>
      <c r="BX75" s="37">
        <v>54924200</v>
      </c>
      <c r="BY75" s="31">
        <f>AT75+AU75</f>
        <v>73659600</v>
      </c>
      <c r="BZ75" s="37">
        <f>IF((CB75+CC75)/CD75&lt;0.6,0,2)</f>
        <v>2</v>
      </c>
      <c r="CA75" s="17">
        <f>(CB75+CC75)/CD75</f>
        <v>2</v>
      </c>
      <c r="CB75" s="37">
        <v>3</v>
      </c>
      <c r="CC75" s="37">
        <v>3</v>
      </c>
      <c r="CD75" s="37">
        <v>3</v>
      </c>
      <c r="CE75" s="37">
        <f>IF(CG75/CH75&lt;$CG$8/100,0,IF(CG75/CH75&gt;$CH$8/100,3,$CE$8*(CG75/CH75-$CE$8/100)/(($CG$8-$CH$8)/100)))</f>
        <v>3</v>
      </c>
      <c r="CF75" s="14">
        <f>CG75/CH75</f>
        <v>1</v>
      </c>
      <c r="CG75" s="37">
        <v>1</v>
      </c>
      <c r="CH75" s="37">
        <v>1</v>
      </c>
      <c r="CI75" s="37">
        <f>IF(CJ75&gt;0,0,5)</f>
        <v>5</v>
      </c>
      <c r="CJ75" s="37">
        <v>0</v>
      </c>
      <c r="CK75" s="37">
        <f>IF(CL75/CM75&lt;$CL$8/100,0,IF(CL75/CM75&gt;$CM$8/100,$CK$8,$CK$8*(CL75/CM75-$CK$8/100)/(($CL$8-$CM$8)/100)))</f>
        <v>2</v>
      </c>
      <c r="CL75" s="37">
        <v>33</v>
      </c>
      <c r="CM75" s="37">
        <v>33</v>
      </c>
      <c r="CN75" s="37">
        <f>IF(CO75&gt;0,0,3)</f>
        <v>3</v>
      </c>
      <c r="CO75" s="37">
        <v>0</v>
      </c>
      <c r="CP75" s="37">
        <f>IF(CQ75&gt;0,0,3)</f>
        <v>3</v>
      </c>
      <c r="CQ75" s="37">
        <v>0</v>
      </c>
      <c r="CR75" s="37">
        <f>IF(CT75/CS75&lt;0.95,0,5*(CS75/CT75))</f>
        <v>5</v>
      </c>
      <c r="CS75" s="37">
        <v>4</v>
      </c>
      <c r="CT75" s="37">
        <v>4</v>
      </c>
      <c r="CU75" s="37">
        <f>IF(CW75/CV75&lt;0.95,0,5*(CV75/CW75))</f>
        <v>0</v>
      </c>
      <c r="CV75" s="37">
        <v>7</v>
      </c>
      <c r="CW75" s="37">
        <v>6</v>
      </c>
      <c r="CX75" s="37">
        <f>IF(CY75&gt;0,0,4)</f>
        <v>4</v>
      </c>
      <c r="CY75" s="37">
        <v>0</v>
      </c>
      <c r="CZ75" s="37">
        <v>71.599999999999994</v>
      </c>
      <c r="DA75" s="37">
        <f>IF(DC75/DD75&gt;1,0,IF(DC75/DD75&lt;$DD$8/100,0,IF(DC75/DD75&gt;$DC$8/100,$DA$8,$DA$8*(DC75/DD75-$DD$8/100)/(($DC$8-$DD$8)/100))))</f>
        <v>4</v>
      </c>
      <c r="DB75" s="14">
        <f>DC75/DD75</f>
        <v>0.98933140300078959</v>
      </c>
      <c r="DC75" s="38">
        <v>75169.399999999994</v>
      </c>
      <c r="DD75" s="38">
        <v>75980</v>
      </c>
      <c r="DE75" s="37">
        <f>IF(DF75&gt;0.01,0,3)</f>
        <v>3</v>
      </c>
      <c r="DF75" s="14">
        <f>IF(DH75=0,0,DG75/DH75)</f>
        <v>0</v>
      </c>
      <c r="DG75" s="38">
        <v>0</v>
      </c>
      <c r="DH75" s="38">
        <v>75169.399999999994</v>
      </c>
      <c r="DI75" s="37">
        <f>IF(DJ75&gt;0,0,3)</f>
        <v>3</v>
      </c>
      <c r="DJ75" s="37"/>
      <c r="DK75" s="37"/>
      <c r="DL75" s="37">
        <f>IF(DM75&lt;0.9,0,5*DM75)</f>
        <v>5</v>
      </c>
      <c r="DM75" s="16">
        <f>DN75/DO75</f>
        <v>1</v>
      </c>
      <c r="DN75" s="59">
        <v>16</v>
      </c>
      <c r="DO75" s="59">
        <v>16</v>
      </c>
      <c r="DP75" s="37">
        <f>IF(DR75/DS75&lt;$DS$8/100,0,IF(DR75/DS75&gt;$DR$8/100,$DP$8,$DP$8*(DR75/DS75-$DS$8/100)/(($DR$8-$DS$8)/100)))</f>
        <v>4</v>
      </c>
      <c r="DQ75" s="14">
        <f>DR75/DS75</f>
        <v>1</v>
      </c>
      <c r="DR75" s="59">
        <v>74</v>
      </c>
      <c r="DS75" s="59">
        <v>74</v>
      </c>
      <c r="DT75" s="22">
        <f>D75+H75+L75+P75+T75+AB75+AF75+AJ75+AN75+AR75+AV75+AZ75+BC75+BG75+BJ75+BP75+BV75+BZ75+CE75+CI75+CK75+CN75+CP75+CR75+CU75+CX75+DA75+DE75+DI75+DL75+DP75</f>
        <v>63</v>
      </c>
      <c r="DU75" s="57">
        <f>IF(DT75&gt;70,IF(DT75&gt;85,1,2),3)</f>
        <v>3</v>
      </c>
      <c r="DV75" s="57">
        <f t="shared" ref="DV75:DV79" si="1">RANK(DT75,$DT$10:$DT$79)</f>
        <v>65</v>
      </c>
    </row>
    <row r="76" spans="1:126" ht="60" x14ac:dyDescent="0.25">
      <c r="A76" s="13">
        <v>20</v>
      </c>
      <c r="B76" s="10" t="s">
        <v>151</v>
      </c>
      <c r="C76" s="10" t="s">
        <v>168</v>
      </c>
      <c r="D76" s="37">
        <f>IF(E76&gt;1,0,IF(F76/G76&lt;$G$8/100,0,IF(F76/G76&gt;$F$8/100,3,$D$8*(F76/G76-$G$8/100)/(($F$8-$G$8)/100))))</f>
        <v>0</v>
      </c>
      <c r="E76" s="19">
        <f>IF(G76=0,0,F76/G76)</f>
        <v>0.85331090847753122</v>
      </c>
      <c r="F76" s="37">
        <v>693054</v>
      </c>
      <c r="G76" s="37">
        <v>812194</v>
      </c>
      <c r="H76" s="37">
        <f>IF(J76/K76&lt;$K$8/100,0,IF(J76/K76&gt;$J$8/100,3,$H$8*(J76/K76-$K$8/100)/(($J$8-$K$8)/100)))</f>
        <v>0</v>
      </c>
      <c r="I76" s="14">
        <f>IF(K76=0,0,J76/K76)</f>
        <v>0.68803309909763055</v>
      </c>
      <c r="J76" s="37">
        <v>647500.44999999995</v>
      </c>
      <c r="K76" s="37">
        <v>941089.1</v>
      </c>
      <c r="L76" s="37">
        <f>IF(N76/O76&lt;$O$8/100,0,IF(N76/O76&gt;$N$8/100,3,$L$8*(N76/O76-$O$8/100)/(($N$8-$O$8)/100)))</f>
        <v>3</v>
      </c>
      <c r="M76" s="14">
        <f>IF(O76=0,0,N76/O76)</f>
        <v>1.6655163563552402</v>
      </c>
      <c r="N76" s="31">
        <f>F76</f>
        <v>693054</v>
      </c>
      <c r="O76" s="37">
        <v>416119.6</v>
      </c>
      <c r="P76" s="37">
        <f>IF(R76/S76&lt;$S$8/100,0,IF(R76/S76&gt;$R$8/100,3,$P$8*(R76/S76-$S$8/100)/(($R$8-$S$8)/100)))</f>
        <v>0</v>
      </c>
      <c r="Q76" s="14">
        <f>IF(S76=0,0,R76/S76)</f>
        <v>0.68803309909763055</v>
      </c>
      <c r="R76" s="37">
        <f>J76</f>
        <v>647500.44999999995</v>
      </c>
      <c r="S76" s="31">
        <f>K76</f>
        <v>941089.1</v>
      </c>
      <c r="T76" s="37">
        <f>IF(V76=0,3,IF(U76&lt;0.01,3,IF(U76&gt;0.05,0,U76/(0.05-0.01)*3)))</f>
        <v>3</v>
      </c>
      <c r="U76" s="14">
        <f>IF(AA76=0,0,(V76-W76-X76-Y76-Z76)/AA76)</f>
        <v>-0.1164973455771162</v>
      </c>
      <c r="V76" s="37">
        <v>99723.73</v>
      </c>
      <c r="W76" s="37">
        <v>99723.73</v>
      </c>
      <c r="X76" s="37">
        <v>2018409.71</v>
      </c>
      <c r="Y76" s="37">
        <v>2018409.71</v>
      </c>
      <c r="Z76" s="37">
        <v>0</v>
      </c>
      <c r="AA76" s="37">
        <v>34651600</v>
      </c>
      <c r="AB76" s="37">
        <f>IF(AE76=0,3,IF(AD76/AE76&lt;$AE$8/100,3,IF(AD76/AE76&gt;$AD$8/100,0,3)))</f>
        <v>0</v>
      </c>
      <c r="AC76" s="19">
        <f>IF(AE76=0,0,AD76/AE76)</f>
        <v>4.7714817394256558E-2</v>
      </c>
      <c r="AD76" s="37">
        <v>820768.34</v>
      </c>
      <c r="AE76" s="37">
        <v>17201540</v>
      </c>
      <c r="AF76" s="37">
        <f>IF(AG76&gt;3,IF(AG76&lt;8,1,0),0)</f>
        <v>1</v>
      </c>
      <c r="AG76" s="15">
        <f>AH76+4-AI76</f>
        <v>7</v>
      </c>
      <c r="AH76" s="15">
        <v>12</v>
      </c>
      <c r="AI76" s="15">
        <v>9</v>
      </c>
      <c r="AJ76" s="37"/>
      <c r="AK76" s="15"/>
      <c r="AL76" s="37"/>
      <c r="AM76" s="37"/>
      <c r="AN76" s="37"/>
      <c r="AO76" s="37"/>
      <c r="AP76" s="37"/>
      <c r="AQ76" s="37"/>
      <c r="AR76" s="37">
        <f>IF(AS76&lt;0.3,0,IF(AS76&gt;0.7,2,2*AS76/0.7))</f>
        <v>0</v>
      </c>
      <c r="AS76" s="14">
        <f>AT76/(AT76+AU76)</f>
        <v>1.9608453374589548E-2</v>
      </c>
      <c r="AT76" s="31">
        <f>F76</f>
        <v>693054</v>
      </c>
      <c r="AU76" s="37">
        <f>AA76</f>
        <v>34651600</v>
      </c>
      <c r="AV76" s="37">
        <f>IF(AW76/1&lt;$AY$8/100,0,IF(AW76/1&gt;$AX$8/100,$AV$8,($AX$8-$AY$8)*AW76))</f>
        <v>0</v>
      </c>
      <c r="AW76" s="14">
        <f>AX76/AY76-1</f>
        <v>-0.28807817800508828</v>
      </c>
      <c r="AX76" s="31">
        <f>AT76</f>
        <v>693054</v>
      </c>
      <c r="AY76" s="37">
        <v>973497.34</v>
      </c>
      <c r="AZ76" s="37">
        <v>2</v>
      </c>
      <c r="BA76" s="37">
        <f>AX76</f>
        <v>693054</v>
      </c>
      <c r="BB76" s="37">
        <v>0</v>
      </c>
      <c r="BC76" s="37">
        <f>IF(BD76&lt;$BE$8/100,1,0)</f>
        <v>1</v>
      </c>
      <c r="BD76" s="14">
        <f>IF(BF76=0,0,BE76/BF76)</f>
        <v>0</v>
      </c>
      <c r="BE76" s="37">
        <v>0</v>
      </c>
      <c r="BF76" s="37">
        <v>920492.07</v>
      </c>
      <c r="BG76" s="37">
        <f>IF(BH76=0,1,IF(BH76/BI76&lt;0.01,1,0))</f>
        <v>1</v>
      </c>
      <c r="BH76" s="37">
        <v>0</v>
      </c>
      <c r="BI76" s="37">
        <v>75270823</v>
      </c>
      <c r="BJ76" s="37">
        <f>IF(BK76&lt;0.001,$BJ$8,0)</f>
        <v>4</v>
      </c>
      <c r="BK76" s="14">
        <f>BL76/(BM76+BN76+BO76)</f>
        <v>0</v>
      </c>
      <c r="BL76" s="37">
        <v>0</v>
      </c>
      <c r="BM76" s="37">
        <v>11446753.529999999</v>
      </c>
      <c r="BN76" s="37">
        <v>0</v>
      </c>
      <c r="BO76" s="37">
        <v>1634461.15</v>
      </c>
      <c r="BP76" s="37">
        <f>IF(BQ76&lt;0.95,0,IF(BQ76&lt;1.05,2,0))</f>
        <v>0</v>
      </c>
      <c r="BQ76" s="14">
        <f>(BR76/BS76/BT76)/BU76</f>
        <v>0.85626518627361869</v>
      </c>
      <c r="BR76" s="37">
        <v>9969000.3000000007</v>
      </c>
      <c r="BS76" s="37">
        <v>18</v>
      </c>
      <c r="BT76" s="37">
        <v>12</v>
      </c>
      <c r="BU76" s="30">
        <v>53900.1</v>
      </c>
      <c r="BV76" s="37">
        <f>IF(BW76&lt;0.7,0,IF(BW76&lt;0.8,2,0))</f>
        <v>0</v>
      </c>
      <c r="BW76" s="14">
        <f>BX76/BY76</f>
        <v>0.61893974008063568</v>
      </c>
      <c r="BX76" s="37">
        <v>21876210.960000001</v>
      </c>
      <c r="BY76" s="31">
        <f>AT76+AU76</f>
        <v>35344654</v>
      </c>
      <c r="BZ76" s="37">
        <f>IF((CB76+CC76)/CD76&lt;0.6,0,2)</f>
        <v>2</v>
      </c>
      <c r="CA76" s="17">
        <f>(CB76+CC76)/CD76</f>
        <v>1</v>
      </c>
      <c r="CB76" s="37">
        <v>1</v>
      </c>
      <c r="CC76" s="37">
        <v>3</v>
      </c>
      <c r="CD76" s="37">
        <v>4</v>
      </c>
      <c r="CE76" s="37">
        <f>IF(CG76/CH76&lt;$CG$8/100,0,IF(CG76/CH76&gt;$CH$8/100,3,$CE$8*(CG76/CH76-$CE$8/100)/(($CG$8-$CH$8)/100)))</f>
        <v>3</v>
      </c>
      <c r="CF76" s="14">
        <f>CG76/CH76</f>
        <v>1</v>
      </c>
      <c r="CG76" s="37">
        <v>2</v>
      </c>
      <c r="CH76" s="37">
        <v>2</v>
      </c>
      <c r="CI76" s="37">
        <f>IF(CJ76&gt;0,0,5)</f>
        <v>5</v>
      </c>
      <c r="CJ76" s="37">
        <v>0</v>
      </c>
      <c r="CK76" s="37">
        <f>IF(CL76/CM76&lt;$CL$8/100,0,IF(CL76/CM76&gt;$CM$8/100,$CK$8,$CK$8*(CL76/CM76-$CK$8/100)/(($CL$8-$CM$8)/100)))</f>
        <v>2</v>
      </c>
      <c r="CL76" s="18">
        <v>41</v>
      </c>
      <c r="CM76" s="18">
        <v>41</v>
      </c>
      <c r="CN76" s="37">
        <f>IF(CO76&gt;0,0,3)</f>
        <v>3</v>
      </c>
      <c r="CO76" s="37">
        <v>0</v>
      </c>
      <c r="CP76" s="37">
        <f>IF(CQ76&gt;0,0,3)</f>
        <v>0</v>
      </c>
      <c r="CQ76" s="37">
        <v>1</v>
      </c>
      <c r="CR76" s="37">
        <f>IF(CT76/CS76&lt;0.95,0,5*(CS76/CT76))</f>
        <v>5</v>
      </c>
      <c r="CS76" s="37">
        <v>4</v>
      </c>
      <c r="CT76" s="37">
        <v>4</v>
      </c>
      <c r="CU76" s="37">
        <f>IF(CW76/CV76&lt;0.95,0,5*(CV76/CW76))</f>
        <v>5</v>
      </c>
      <c r="CV76" s="37">
        <v>6</v>
      </c>
      <c r="CW76" s="37">
        <v>6</v>
      </c>
      <c r="CX76" s="37">
        <f>IF(CY76&gt;0,0,4)</f>
        <v>4</v>
      </c>
      <c r="CY76" s="37">
        <v>0</v>
      </c>
      <c r="CZ76" s="37">
        <v>34.97</v>
      </c>
      <c r="DA76" s="37">
        <f>IF(DC76/DD76&gt;1,0,IF(DC76/DD76&lt;$DD$8/100,0,IF(DC76/DD76&gt;$DC$8/100,$DA$8,$DA$8*(DC76/DD76-$DD$8/100)/(($DC$8-$DD$8)/100))))</f>
        <v>3.9113499709189226</v>
      </c>
      <c r="DB76" s="14">
        <f>DC76/DD76</f>
        <v>0.97711887405486497</v>
      </c>
      <c r="DC76" s="37">
        <v>51847.1</v>
      </c>
      <c r="DD76" s="37">
        <v>53061.2</v>
      </c>
      <c r="DE76" s="37">
        <f>IF(DF76&gt;0.01,0,3)</f>
        <v>3</v>
      </c>
      <c r="DF76" s="14">
        <f>IF(DH76=0,0,DG76/DH76)</f>
        <v>2.2453318055377564E-3</v>
      </c>
      <c r="DG76" s="37">
        <v>119.14</v>
      </c>
      <c r="DH76" s="37">
        <v>53061.2</v>
      </c>
      <c r="DI76" s="37">
        <f>IF(DJ76&gt;0,0,3)</f>
        <v>3</v>
      </c>
      <c r="DJ76" s="37"/>
      <c r="DK76" s="37"/>
      <c r="DL76" s="37">
        <f>IF(DM76&lt;0.9,0,5*DM76)</f>
        <v>5</v>
      </c>
      <c r="DM76" s="16">
        <f>DN76/DO76</f>
        <v>1</v>
      </c>
      <c r="DN76" s="34">
        <v>10</v>
      </c>
      <c r="DO76" s="34">
        <v>10</v>
      </c>
      <c r="DP76" s="37">
        <f>IF(DR76/DS76&lt;$DS$8/100,0,IF(DR76/DS76&gt;$DR$8/100,$DP$8,$DP$8*(DR76/DS76-$DS$8/100)/(($DR$8-$DS$8)/100)))</f>
        <v>4</v>
      </c>
      <c r="DQ76" s="14">
        <f>DR76/DS76</f>
        <v>1</v>
      </c>
      <c r="DR76" s="34">
        <v>41</v>
      </c>
      <c r="DS76" s="34">
        <v>41</v>
      </c>
      <c r="DT76" s="22">
        <f>D76+H76+L76+P76+T76+AB76+AF76+AJ76+AN76+AR76+AV76+AZ76+BC76+BG76+BJ76+BP76+BV76+BZ76+CE76+CI76+CK76+CN76+CP76+CR76+CU76+CX76+DA76+DE76+DI76+DL76+DP76</f>
        <v>62.91134997091892</v>
      </c>
      <c r="DU76" s="57">
        <f>IF(DT76&gt;70,IF(DT76&gt;85,1,2),3)</f>
        <v>3</v>
      </c>
      <c r="DV76" s="57">
        <f t="shared" si="1"/>
        <v>67</v>
      </c>
    </row>
    <row r="77" spans="1:126" ht="60" x14ac:dyDescent="0.25">
      <c r="A77" s="13">
        <v>45</v>
      </c>
      <c r="B77" s="10" t="s">
        <v>151</v>
      </c>
      <c r="C77" s="10" t="s">
        <v>193</v>
      </c>
      <c r="D77" s="37"/>
      <c r="E77" s="19">
        <f>IF(G77=0,0,F77/G77)</f>
        <v>0</v>
      </c>
      <c r="F77" s="37">
        <v>0</v>
      </c>
      <c r="G77" s="37">
        <v>0</v>
      </c>
      <c r="H77" s="37"/>
      <c r="I77" s="14">
        <f>IF(K77=0,0,J77/K77)</f>
        <v>0</v>
      </c>
      <c r="J77" s="37">
        <v>0</v>
      </c>
      <c r="K77" s="37">
        <v>0</v>
      </c>
      <c r="L77" s="37"/>
      <c r="M77" s="14">
        <f>IF(O77=0,0,N77/O77)</f>
        <v>0</v>
      </c>
      <c r="N77" s="31">
        <f>F77</f>
        <v>0</v>
      </c>
      <c r="O77" s="37">
        <v>0</v>
      </c>
      <c r="P77" s="37"/>
      <c r="Q77" s="14">
        <f>IF(S77=0,0,R77/S77)</f>
        <v>0</v>
      </c>
      <c r="R77" s="37">
        <f>J77</f>
        <v>0</v>
      </c>
      <c r="S77" s="31">
        <f>K77</f>
        <v>0</v>
      </c>
      <c r="T77" s="37">
        <f>IF(V77=0,3,IF(U77&lt;0.01,3,IF(U77&gt;0.05,0,U77/(0.05-0.01)*3)))</f>
        <v>3</v>
      </c>
      <c r="U77" s="14">
        <f>IF(AA77=0,0,(V77-W77-X77-Y77-Z77)/AA77)</f>
        <v>-0.25022077717552732</v>
      </c>
      <c r="V77" s="37">
        <v>0</v>
      </c>
      <c r="W77" s="37">
        <v>0</v>
      </c>
      <c r="X77" s="37">
        <v>6276000</v>
      </c>
      <c r="Y77" s="37">
        <v>6276000</v>
      </c>
      <c r="Z77" s="37">
        <v>0</v>
      </c>
      <c r="AA77" s="37">
        <v>50163700</v>
      </c>
      <c r="AB77" s="37">
        <f>IF(AE77=0,3,IF(AD77/AE77&lt;$AE$8/100,3,IF(AD77/AE77&gt;$AD$8/100,0,3)))</f>
        <v>0</v>
      </c>
      <c r="AC77" s="19">
        <f>IF(AE77=0,0,AD77/AE77)</f>
        <v>0.16993526008464133</v>
      </c>
      <c r="AD77" s="37">
        <v>63443.63</v>
      </c>
      <c r="AE77" s="37">
        <v>373340</v>
      </c>
      <c r="AF77" s="37">
        <f>IF(AG77&gt;3,IF(AG77&lt;8,1,0),0)</f>
        <v>1</v>
      </c>
      <c r="AG77" s="15">
        <f>AH77+4-AI77</f>
        <v>5</v>
      </c>
      <c r="AH77" s="15">
        <v>1</v>
      </c>
      <c r="AI77" s="15"/>
      <c r="AJ77" s="37"/>
      <c r="AK77" s="15"/>
      <c r="AL77" s="37"/>
      <c r="AM77" s="37"/>
      <c r="AN77" s="37"/>
      <c r="AO77" s="37"/>
      <c r="AP77" s="37">
        <v>0</v>
      </c>
      <c r="AQ77" s="37">
        <v>0</v>
      </c>
      <c r="AR77" s="37">
        <f>IF(AS77&lt;0.3,0,IF(AS77&gt;0.7,2,2*AS77/0.7))</f>
        <v>0</v>
      </c>
      <c r="AS77" s="14">
        <f>AT77/(AT77+AU77)</f>
        <v>0</v>
      </c>
      <c r="AT77" s="31">
        <f>F77</f>
        <v>0</v>
      </c>
      <c r="AU77" s="37">
        <f>AA77</f>
        <v>50163700</v>
      </c>
      <c r="AV77" s="37">
        <f>IF(AW77/1&lt;$AY$8/100,0,IF(AW77/1&gt;$AX$8/100,$AV$8,($AX$8-$AY$8)*AW77))</f>
        <v>0</v>
      </c>
      <c r="AW77" s="14">
        <v>0</v>
      </c>
      <c r="AX77" s="31">
        <f>AT77</f>
        <v>0</v>
      </c>
      <c r="AY77" s="37">
        <v>0</v>
      </c>
      <c r="AZ77" s="37">
        <v>2</v>
      </c>
      <c r="BA77" s="37">
        <f>AX77</f>
        <v>0</v>
      </c>
      <c r="BB77" s="37">
        <v>0</v>
      </c>
      <c r="BC77" s="37">
        <f>IF(BD77&lt;$BE$8/100,1,0)</f>
        <v>1</v>
      </c>
      <c r="BD77" s="14">
        <f>IF(BF77=0,0,BE77/BF77)</f>
        <v>0</v>
      </c>
      <c r="BE77" s="37">
        <v>0</v>
      </c>
      <c r="BF77" s="37">
        <v>507933.51</v>
      </c>
      <c r="BG77" s="37">
        <f>IF(BH77=0,1,IF(BH77/BI77&lt;0.01,1,0))</f>
        <v>1</v>
      </c>
      <c r="BH77" s="37">
        <v>0</v>
      </c>
      <c r="BI77" s="37">
        <v>167783000</v>
      </c>
      <c r="BJ77" s="37">
        <f>IF(BK77&lt;0.001,$BJ$8,0)</f>
        <v>4</v>
      </c>
      <c r="BK77" s="14">
        <f>BL77/(BM77+BN77+BO77)</f>
        <v>0</v>
      </c>
      <c r="BL77" s="37">
        <v>0</v>
      </c>
      <c r="BM77" s="37">
        <v>5515415.6500000004</v>
      </c>
      <c r="BN77" s="37">
        <v>0</v>
      </c>
      <c r="BO77" s="37">
        <v>5767875.0499999998</v>
      </c>
      <c r="BP77" s="37">
        <f>IF(BQ77&lt;0.95,0,IF(BQ77&lt;1.05,2,0))</f>
        <v>0</v>
      </c>
      <c r="BQ77" s="14">
        <f>(BR77/BS77/BT77)/BU77</f>
        <v>1.1072633422659146</v>
      </c>
      <c r="BR77" s="37">
        <v>20457900</v>
      </c>
      <c r="BS77" s="37">
        <v>29</v>
      </c>
      <c r="BT77" s="37">
        <v>12</v>
      </c>
      <c r="BU77" s="37">
        <v>53092.22</v>
      </c>
      <c r="BV77" s="37">
        <f>IF(BW77&lt;0.7,0,IF(BW77&lt;0.8,2,0))</f>
        <v>0</v>
      </c>
      <c r="BW77" s="14">
        <f>BX77/BY77</f>
        <v>0.83903300593855712</v>
      </c>
      <c r="BX77" s="37">
        <v>42089000</v>
      </c>
      <c r="BY77" s="31">
        <f>AT77+AU77</f>
        <v>50163700</v>
      </c>
      <c r="BZ77" s="37">
        <f>IF((CB77+CC77)/CD77&lt;0.6,0,2)</f>
        <v>2</v>
      </c>
      <c r="CA77" s="17">
        <f>(CB77+CC77)/CD77</f>
        <v>2</v>
      </c>
      <c r="CB77" s="37">
        <v>2</v>
      </c>
      <c r="CC77" s="37">
        <v>2</v>
      </c>
      <c r="CD77" s="37">
        <v>2</v>
      </c>
      <c r="CE77" s="37">
        <f>IF(CG77/CH77&lt;$CG$8/100,0,IF(CG77/CH77&gt;$CH$8/100,3,$CE$8*(CG77/CH77-$CE$8/100)/(($CG$8-$CH$8)/100)))</f>
        <v>3</v>
      </c>
      <c r="CF77" s="14">
        <f>CG77/CH77</f>
        <v>1</v>
      </c>
      <c r="CG77" s="37">
        <v>1</v>
      </c>
      <c r="CH77" s="37">
        <v>1</v>
      </c>
      <c r="CI77" s="37">
        <f>IF(CJ77&gt;0,0,5)</f>
        <v>5</v>
      </c>
      <c r="CJ77" s="37">
        <v>0</v>
      </c>
      <c r="CK77" s="37">
        <f>IF(CL77/CM77&lt;$CL$8/100,0,IF(CL77/CM77&gt;$CM$8/100,$CK$8,$CK$8*(CL77/CM77-$CK$8/100)/(($CL$8-$CM$8)/100)))</f>
        <v>0</v>
      </c>
      <c r="CL77" s="37">
        <v>30</v>
      </c>
      <c r="CM77" s="37">
        <v>35</v>
      </c>
      <c r="CN77" s="37">
        <f>IF(CO77&gt;0,0,3)</f>
        <v>3</v>
      </c>
      <c r="CO77" s="37"/>
      <c r="CP77" s="37">
        <f>IF(CQ77&gt;0,0,3)</f>
        <v>3</v>
      </c>
      <c r="CQ77" s="37"/>
      <c r="CR77" s="37">
        <f>IF(CT77/CS77&lt;0.95,0,5*(CS77/CT77))</f>
        <v>5</v>
      </c>
      <c r="CS77" s="37">
        <v>4</v>
      </c>
      <c r="CT77" s="37">
        <v>4</v>
      </c>
      <c r="CU77" s="37">
        <f>IF(CW77/CV77&lt;0.95,0,5*(CV77/CW77))</f>
        <v>5</v>
      </c>
      <c r="CV77" s="37">
        <v>6</v>
      </c>
      <c r="CW77" s="37">
        <v>6</v>
      </c>
      <c r="CX77" s="37">
        <f>IF(CY77&gt;0,0,4)</f>
        <v>4</v>
      </c>
      <c r="CY77" s="37">
        <v>0</v>
      </c>
      <c r="CZ77" s="37">
        <v>11.3</v>
      </c>
      <c r="DA77" s="37">
        <f>IF(DC77/DD77&gt;1,0,IF(DC77/DD77&lt;$DD$8/100,0,IF(DC77/DD77&gt;$DC$8/100,$DA$8,$DA$8*(DC77/DD77-$DD$8/100)/(($DC$8-$DD$8)/100))))</f>
        <v>4</v>
      </c>
      <c r="DB77" s="14">
        <f>DC77/DD77</f>
        <v>1</v>
      </c>
      <c r="DC77" s="38">
        <v>50163.7</v>
      </c>
      <c r="DD77" s="38">
        <v>50163.7</v>
      </c>
      <c r="DE77" s="37">
        <f>IF(DF77&gt;0.01,0,3)</f>
        <v>3</v>
      </c>
      <c r="DF77" s="14">
        <f>IF(DH77=0,0,DG77/DH77)</f>
        <v>0</v>
      </c>
      <c r="DG77" s="38">
        <v>0</v>
      </c>
      <c r="DH77" s="38">
        <v>50163.7</v>
      </c>
      <c r="DI77" s="37">
        <f>IF(DJ77&gt;0,0,3)</f>
        <v>3</v>
      </c>
      <c r="DJ77" s="37">
        <v>0</v>
      </c>
      <c r="DK77" s="37">
        <v>0</v>
      </c>
      <c r="DL77" s="37">
        <f>IF(DM77&lt;0.9,0,5*DM77)</f>
        <v>5</v>
      </c>
      <c r="DM77" s="16">
        <f>DN77/DO77</f>
        <v>1</v>
      </c>
      <c r="DN77" s="59">
        <v>26</v>
      </c>
      <c r="DO77" s="59">
        <v>26</v>
      </c>
      <c r="DP77" s="37">
        <f>IF(DR77/DS77&lt;$DS$8/100,0,IF(DR77/DS77&gt;$DR$8/100,$DP$8,$DP$8*(DR77/DS77-$DS$8/100)/(($DR$8-$DS$8)/100)))</f>
        <v>4</v>
      </c>
      <c r="DQ77" s="14">
        <f>DR77/DS77</f>
        <v>1</v>
      </c>
      <c r="DR77" s="59">
        <v>59</v>
      </c>
      <c r="DS77" s="59">
        <v>59</v>
      </c>
      <c r="DT77" s="22">
        <f>D77+H77+L77+P77+T77+AB77+AF77+AJ77+AN77+AR77+AV77+AZ77+BC77+BG77+BJ77+BP77+BV77+BZ77+CE77+CI77+CK77+CN77+CP77+CR77+CU77+CX77+DA77+DE77+DI77+DL77+DP77</f>
        <v>61</v>
      </c>
      <c r="DU77" s="57">
        <f>IF(DT77&gt;70,IF(DT77&gt;85,1,2),3)</f>
        <v>3</v>
      </c>
      <c r="DV77" s="57">
        <f t="shared" si="1"/>
        <v>68</v>
      </c>
    </row>
    <row r="78" spans="1:126" ht="60" x14ac:dyDescent="0.25">
      <c r="A78" s="13">
        <v>37</v>
      </c>
      <c r="B78" s="10" t="s">
        <v>151</v>
      </c>
      <c r="C78" s="10" t="s">
        <v>185</v>
      </c>
      <c r="D78" s="37"/>
      <c r="E78" s="19">
        <f>IF(G78=0,0,F78/G78)</f>
        <v>0</v>
      </c>
      <c r="F78" s="37">
        <v>0</v>
      </c>
      <c r="G78" s="37">
        <v>0</v>
      </c>
      <c r="H78" s="37"/>
      <c r="I78" s="14">
        <f>IF(K78=0,0,J78/K78)</f>
        <v>0</v>
      </c>
      <c r="J78" s="37">
        <v>0</v>
      </c>
      <c r="K78" s="37">
        <v>0</v>
      </c>
      <c r="L78" s="37"/>
      <c r="M78" s="14">
        <f>IF(O78=0,0,N78/O78)</f>
        <v>0</v>
      </c>
      <c r="N78" s="31">
        <f>F78</f>
        <v>0</v>
      </c>
      <c r="O78" s="37">
        <v>0</v>
      </c>
      <c r="P78" s="37"/>
      <c r="Q78" s="14">
        <f>IF(S78=0,0,R78/S78)</f>
        <v>0</v>
      </c>
      <c r="R78" s="37">
        <f>J78</f>
        <v>0</v>
      </c>
      <c r="S78" s="31">
        <f>K78</f>
        <v>0</v>
      </c>
      <c r="T78" s="37">
        <f>IF(V78=0,3,IF(U78&lt;0.01,3,IF(U78&gt;0.05,0,U78/(0.05-0.01)*3)))</f>
        <v>3</v>
      </c>
      <c r="U78" s="14">
        <f>IF(AA78=0,0,(V78-W78-X78-Y78-Z78)/AA78)</f>
        <v>-4.0681433846641486</v>
      </c>
      <c r="V78" s="37">
        <v>0</v>
      </c>
      <c r="W78" s="37">
        <v>0</v>
      </c>
      <c r="X78" s="37">
        <v>199496896.25999999</v>
      </c>
      <c r="Y78" s="37">
        <v>723696.26</v>
      </c>
      <c r="Z78" s="37">
        <v>0</v>
      </c>
      <c r="AA78" s="37">
        <v>49216700</v>
      </c>
      <c r="AB78" s="37">
        <f>IF(AE78=0,3,IF(AD78/AE78&lt;$AE$8/100,3,IF(AD78/AE78&gt;$AD$8/100,0,3)))</f>
        <v>3</v>
      </c>
      <c r="AC78" s="19">
        <f>IF(AE78=0,0,AD78/AE78)</f>
        <v>0</v>
      </c>
      <c r="AD78" s="37">
        <v>0</v>
      </c>
      <c r="AE78" s="37">
        <v>479304</v>
      </c>
      <c r="AF78" s="37">
        <f>IF(AG78&gt;3,IF(AG78&lt;8,1,0),0)</f>
        <v>1</v>
      </c>
      <c r="AG78" s="15">
        <f>AH78+4-AI78</f>
        <v>4</v>
      </c>
      <c r="AH78" s="15">
        <v>8</v>
      </c>
      <c r="AI78" s="15">
        <v>8</v>
      </c>
      <c r="AJ78" s="37"/>
      <c r="AK78" s="15"/>
      <c r="AL78" s="37"/>
      <c r="AM78" s="37"/>
      <c r="AN78" s="37"/>
      <c r="AO78" s="37"/>
      <c r="AP78" s="37">
        <v>0</v>
      </c>
      <c r="AQ78" s="37"/>
      <c r="AR78" s="37">
        <f>IF(AS78&lt;0.3,0,IF(AS78&gt;0.7,2,2*AS78/0.7))</f>
        <v>0</v>
      </c>
      <c r="AS78" s="14">
        <f>AT78/(AT78+AU78)</f>
        <v>0</v>
      </c>
      <c r="AT78" s="31">
        <f>F78</f>
        <v>0</v>
      </c>
      <c r="AU78" s="37">
        <f>AA78</f>
        <v>49216700</v>
      </c>
      <c r="AV78" s="37">
        <f>IF(AW78/1&lt;$AY$8/100,0,IF(AW78/1&gt;$AX$8/100,$AV$8,($AX$8-$AY$8)*AW78))</f>
        <v>0</v>
      </c>
      <c r="AW78" s="14">
        <f>AX78/AY78-1</f>
        <v>-1</v>
      </c>
      <c r="AX78" s="31">
        <f>AT78</f>
        <v>0</v>
      </c>
      <c r="AY78" s="37">
        <v>398110.8</v>
      </c>
      <c r="AZ78" s="37">
        <v>2</v>
      </c>
      <c r="BA78" s="37">
        <f>AX78</f>
        <v>0</v>
      </c>
      <c r="BB78" s="37">
        <v>0</v>
      </c>
      <c r="BC78" s="37">
        <f>IF(BD78&lt;$BE$8/100,1,0)</f>
        <v>1</v>
      </c>
      <c r="BD78" s="14">
        <f>IF(BF78=0,0,BE78/BF78)</f>
        <v>0</v>
      </c>
      <c r="BE78" s="37">
        <v>0</v>
      </c>
      <c r="BF78" s="37">
        <v>3296032.21</v>
      </c>
      <c r="BG78" s="37">
        <f>IF(BH78=0,1,IF(BH78/BI78&lt;0.01,1,0))</f>
        <v>1</v>
      </c>
      <c r="BH78" s="37">
        <v>0</v>
      </c>
      <c r="BI78" s="37">
        <v>201785980.88999999</v>
      </c>
      <c r="BJ78" s="37">
        <f>IF(BK78&lt;0.001,$BJ$8,0)</f>
        <v>4</v>
      </c>
      <c r="BK78" s="14">
        <f>BL78/(BM78+BN78+BO78)</f>
        <v>0</v>
      </c>
      <c r="BL78" s="37">
        <v>0</v>
      </c>
      <c r="BM78" s="37">
        <v>13615830.48</v>
      </c>
      <c r="BN78" s="37">
        <v>0</v>
      </c>
      <c r="BO78" s="37">
        <v>784875.81</v>
      </c>
      <c r="BP78" s="37">
        <f>IF(BQ78&lt;0.95,0,IF(BQ78&lt;1.05,2,0))</f>
        <v>0</v>
      </c>
      <c r="BQ78" s="14">
        <f>(BR78/BS78/BT78)/BU78</f>
        <v>1.0514179927796461</v>
      </c>
      <c r="BR78" s="37">
        <v>20899800</v>
      </c>
      <c r="BS78" s="37">
        <v>31.2</v>
      </c>
      <c r="BT78" s="37">
        <v>12</v>
      </c>
      <c r="BU78" s="37">
        <v>53092.22</v>
      </c>
      <c r="BV78" s="37">
        <f>IF(BW78&lt;0.7,0,IF(BW78&lt;0.8,2,0))</f>
        <v>0</v>
      </c>
      <c r="BW78" s="14">
        <f>BX78/BY78</f>
        <v>0.82204007989158157</v>
      </c>
      <c r="BX78" s="37">
        <v>40458100</v>
      </c>
      <c r="BY78" s="31">
        <f>AT78+AU78</f>
        <v>49216700</v>
      </c>
      <c r="BZ78" s="37">
        <f>IF((CB78+CC78)/CD78&lt;0.6,0,2)</f>
        <v>2</v>
      </c>
      <c r="CA78" s="17">
        <f>(CB78+CC78)/CD78</f>
        <v>2</v>
      </c>
      <c r="CB78" s="37">
        <v>2</v>
      </c>
      <c r="CC78" s="37">
        <v>2</v>
      </c>
      <c r="CD78" s="37">
        <v>2</v>
      </c>
      <c r="CE78" s="37">
        <f>IF(CG78/CH78&lt;$CG$8/100,0,IF(CG78/CH78&gt;$CH$8/100,3,$CE$8*(CG78/CH78-$CE$8/100)/(($CG$8-$CH$8)/100)))</f>
        <v>3</v>
      </c>
      <c r="CF78" s="14">
        <f>CG78/CH78</f>
        <v>1</v>
      </c>
      <c r="CG78" s="37">
        <v>2</v>
      </c>
      <c r="CH78" s="37">
        <v>2</v>
      </c>
      <c r="CI78" s="37">
        <f>IF(CJ78&gt;0,0,5)</f>
        <v>5</v>
      </c>
      <c r="CJ78" s="37">
        <v>0</v>
      </c>
      <c r="CK78" s="37">
        <f>IF(CL78/CM78&lt;$CL$8/100,0,IF(CL78/CM78&gt;$CM$8/100,$CK$8,$CK$8*(CL78/CM78-$CK$8/100)/(($CL$8-$CM$8)/100)))</f>
        <v>2</v>
      </c>
      <c r="CL78" s="37">
        <v>35</v>
      </c>
      <c r="CM78" s="37">
        <v>35</v>
      </c>
      <c r="CN78" s="37">
        <f>IF(CO78&gt;0,0,3)</f>
        <v>3</v>
      </c>
      <c r="CO78" s="37">
        <v>0</v>
      </c>
      <c r="CP78" s="37">
        <f>IF(CQ78&gt;0,0,3)</f>
        <v>0</v>
      </c>
      <c r="CQ78" s="37">
        <v>1</v>
      </c>
      <c r="CR78" s="37">
        <f>IF(CT78/CS78&lt;0.95,0,5*(CS78/CT78))</f>
        <v>5</v>
      </c>
      <c r="CS78" s="37">
        <v>4</v>
      </c>
      <c r="CT78" s="37">
        <v>4</v>
      </c>
      <c r="CU78" s="37">
        <f>IF(CW78/CV78&lt;0.95,0,5*(CV78/CW78))</f>
        <v>5</v>
      </c>
      <c r="CV78" s="37">
        <v>6</v>
      </c>
      <c r="CW78" s="37">
        <v>6</v>
      </c>
      <c r="CX78" s="37">
        <f>IF(CY78&gt;0,0,4)</f>
        <v>4</v>
      </c>
      <c r="CY78" s="37">
        <v>0</v>
      </c>
      <c r="CZ78" s="37">
        <v>12.28</v>
      </c>
      <c r="DA78" s="37">
        <f>IF(DC78/DD78&gt;1,0,IF(DC78/DD78&lt;$DD$8/100,0,IF(DC78/DD78&gt;$DC$8/100,$DA$8,$DA$8*(DC78/DD78-$DD$8/100)/(($DC$8-$DD$8)/100))))</f>
        <v>4</v>
      </c>
      <c r="DB78" s="14">
        <f>DC78/DD78</f>
        <v>1</v>
      </c>
      <c r="DC78" s="38">
        <v>49434.559999999998</v>
      </c>
      <c r="DD78" s="38">
        <v>49434.559999999998</v>
      </c>
      <c r="DE78" s="37">
        <f>IF(DF78&gt;0.01,0,3)</f>
        <v>3</v>
      </c>
      <c r="DF78" s="14">
        <f>IF(DH78=0,0,DG78/DH78)</f>
        <v>0</v>
      </c>
      <c r="DG78" s="38">
        <v>0</v>
      </c>
      <c r="DH78" s="38">
        <v>49434.559999999998</v>
      </c>
      <c r="DI78" s="37">
        <f>IF(DJ78&gt;0,0,3)</f>
        <v>0</v>
      </c>
      <c r="DJ78" s="37">
        <v>2</v>
      </c>
      <c r="DK78" s="37"/>
      <c r="DL78" s="37">
        <f>IF(DM78&lt;0.9,0,5*DM78)</f>
        <v>5</v>
      </c>
      <c r="DM78" s="16">
        <f>DN78/DO78</f>
        <v>1</v>
      </c>
      <c r="DN78" s="11">
        <v>28</v>
      </c>
      <c r="DO78" s="11">
        <v>28</v>
      </c>
      <c r="DP78" s="37">
        <f>IF(DR78/DS78&lt;$DS$8/100,0,IF(DR78/DS78&gt;$DR$8/100,$DP$8,$DP$8*(DR78/DS78-$DS$8/100)/(($DR$8-$DS$8)/100)))</f>
        <v>4</v>
      </c>
      <c r="DQ78" s="14">
        <f>DR78/DS78</f>
        <v>1</v>
      </c>
      <c r="DR78" s="11">
        <v>47</v>
      </c>
      <c r="DS78" s="11">
        <v>47</v>
      </c>
      <c r="DT78" s="22">
        <f>D78+H78+L78+P78+T78+AB78+AF78+AJ78+AN78+AR78+AV78+AZ78+BC78+BG78+BJ78+BP78+BV78+BZ78+CE78+CI78+CK78+CN78+CP78+CR78+CU78+CX78+DA78+DE78+DI78+DL78+DP78</f>
        <v>60</v>
      </c>
      <c r="DU78" s="57">
        <f>IF(DT78&gt;70,IF(DT78&gt;85,1,2),3)</f>
        <v>3</v>
      </c>
      <c r="DV78" s="57">
        <f t="shared" si="1"/>
        <v>69</v>
      </c>
    </row>
    <row r="79" spans="1:126" ht="60" x14ac:dyDescent="0.25">
      <c r="A79" s="13">
        <v>38</v>
      </c>
      <c r="B79" s="10" t="s">
        <v>151</v>
      </c>
      <c r="C79" s="10" t="s">
        <v>186</v>
      </c>
      <c r="D79" s="37"/>
      <c r="E79" s="19">
        <f>IF(G79=0,0,F79/G79)</f>
        <v>0</v>
      </c>
      <c r="F79" s="37">
        <v>0</v>
      </c>
      <c r="G79" s="37">
        <v>0</v>
      </c>
      <c r="H79" s="37"/>
      <c r="I79" s="14">
        <f>IF(K79=0,0,J79/K79)</f>
        <v>0</v>
      </c>
      <c r="J79" s="37">
        <v>0</v>
      </c>
      <c r="K79" s="37">
        <v>0</v>
      </c>
      <c r="L79" s="37"/>
      <c r="M79" s="14">
        <f>IF(O79=0,0,N79/O79)</f>
        <v>0</v>
      </c>
      <c r="N79" s="31">
        <f>F79</f>
        <v>0</v>
      </c>
      <c r="O79" s="37">
        <v>0</v>
      </c>
      <c r="P79" s="37"/>
      <c r="Q79" s="14">
        <f>IF(S79=0,0,R79/S79)</f>
        <v>0</v>
      </c>
      <c r="R79" s="37">
        <f>J79</f>
        <v>0</v>
      </c>
      <c r="S79" s="31">
        <f>K79</f>
        <v>0</v>
      </c>
      <c r="T79" s="37">
        <f>IF(V79=0,3,IF(U79&lt;0.01,3,IF(U79&gt;0.05,0,U79/(0.05-0.01)*3)))</f>
        <v>3</v>
      </c>
      <c r="U79" s="14">
        <f>IF(AA79=0,0,(V79-W79-X79-Y79-Z79)/AA79)</f>
        <v>-0.23994656938728814</v>
      </c>
      <c r="V79" s="37">
        <v>0</v>
      </c>
      <c r="W79" s="37">
        <v>0</v>
      </c>
      <c r="X79" s="37">
        <v>3722879</v>
      </c>
      <c r="Y79" s="37">
        <v>3722879</v>
      </c>
      <c r="Z79" s="37">
        <v>0</v>
      </c>
      <c r="AA79" s="37">
        <v>31030900</v>
      </c>
      <c r="AB79" s="37">
        <f>IF(AE79=0,3,IF(AD79/AE79&lt;$AE$8/100,3,IF(AD79/AE79&gt;$AD$8/100,0,3)))</f>
        <v>3</v>
      </c>
      <c r="AC79" s="19">
        <f>IF(AE79=0,0,AD79/AE79)</f>
        <v>5.7693071706960645E-3</v>
      </c>
      <c r="AD79" s="37">
        <v>4008</v>
      </c>
      <c r="AE79" s="37">
        <v>694710.8</v>
      </c>
      <c r="AF79" s="37">
        <f>IF(AG79&gt;3,IF(AG79&lt;8,1,0),0)</f>
        <v>0</v>
      </c>
      <c r="AG79" s="15">
        <f>AH79+4-AI79</f>
        <v>-1</v>
      </c>
      <c r="AH79" s="15">
        <v>2</v>
      </c>
      <c r="AI79" s="15">
        <v>7</v>
      </c>
      <c r="AJ79" s="37"/>
      <c r="AK79" s="15"/>
      <c r="AL79" s="37"/>
      <c r="AM79" s="37"/>
      <c r="AN79" s="37"/>
      <c r="AO79" s="37"/>
      <c r="AP79" s="37" t="s">
        <v>223</v>
      </c>
      <c r="AQ79" s="37" t="s">
        <v>223</v>
      </c>
      <c r="AR79" s="37">
        <f>IF(AS79&lt;0.3,0,IF(AS79&gt;0.7,2,2*AS79/0.7))</f>
        <v>0</v>
      </c>
      <c r="AS79" s="14">
        <f>AT79/(AT79+AU79)</f>
        <v>0</v>
      </c>
      <c r="AT79" s="31">
        <f>F79</f>
        <v>0</v>
      </c>
      <c r="AU79" s="37">
        <f>AA79</f>
        <v>31030900</v>
      </c>
      <c r="AV79" s="37">
        <f>IF(AW79/1&lt;$AY$8/100,0,IF(AW79/1&gt;$AX$8/100,$AV$8,($AX$8-$AY$8)*AW79))</f>
        <v>0</v>
      </c>
      <c r="AW79" s="14">
        <v>0</v>
      </c>
      <c r="AX79" s="31">
        <f>AT79</f>
        <v>0</v>
      </c>
      <c r="AY79" s="37">
        <v>0</v>
      </c>
      <c r="AZ79" s="37">
        <v>2</v>
      </c>
      <c r="BA79" s="37">
        <f>AX79</f>
        <v>0</v>
      </c>
      <c r="BB79" s="37">
        <v>0</v>
      </c>
      <c r="BC79" s="37">
        <f>IF(BD79&lt;$BE$8/100,1,0)</f>
        <v>1</v>
      </c>
      <c r="BD79" s="14">
        <f>IF(BF79=0,0,BE79/BF79)</f>
        <v>0</v>
      </c>
      <c r="BE79" s="37">
        <v>0</v>
      </c>
      <c r="BF79" s="37">
        <v>4008</v>
      </c>
      <c r="BG79" s="37">
        <f>IF(BH79=0,1,IF(BH79/BI79&lt;0.01,1,0))</f>
        <v>1</v>
      </c>
      <c r="BH79" s="37">
        <v>0</v>
      </c>
      <c r="BI79" s="37">
        <v>98116760</v>
      </c>
      <c r="BJ79" s="37">
        <f>IF(BK79&lt;0.001,$BJ$8,0)</f>
        <v>4</v>
      </c>
      <c r="BK79" s="14">
        <f>BL79/(BM79+BN79+BO79)</f>
        <v>0</v>
      </c>
      <c r="BL79" s="37">
        <v>0</v>
      </c>
      <c r="BM79" s="37">
        <v>1411993.31</v>
      </c>
      <c r="BN79" s="37">
        <v>0</v>
      </c>
      <c r="BO79" s="37">
        <v>460088.01</v>
      </c>
      <c r="BP79" s="37">
        <f>IF(BQ79&lt;0.95,0,IF(BQ79&lt;1.05,2,0))</f>
        <v>0</v>
      </c>
      <c r="BQ79" s="14">
        <f>(BR79/BS79/BT79)/BU79</f>
        <v>1.0751659905868649</v>
      </c>
      <c r="BR79" s="37">
        <v>14864400</v>
      </c>
      <c r="BS79" s="37">
        <v>21.7</v>
      </c>
      <c r="BT79" s="37">
        <v>12</v>
      </c>
      <c r="BU79" s="37">
        <v>53092.22</v>
      </c>
      <c r="BV79" s="37">
        <f>IF(BW79&lt;0.7,0,IF(BW79&lt;0.8,2,0))</f>
        <v>0</v>
      </c>
      <c r="BW79" s="14">
        <f>BX79/BY79</f>
        <v>0.85307226023093108</v>
      </c>
      <c r="BX79" s="37">
        <v>26471600</v>
      </c>
      <c r="BY79" s="31">
        <f>AT79+AU79</f>
        <v>31030900</v>
      </c>
      <c r="BZ79" s="37">
        <f>IF((CB79+CC79)/CD79&lt;0.6,0,2)</f>
        <v>2</v>
      </c>
      <c r="CA79" s="17">
        <f>(CB79+CC79)/CD79</f>
        <v>1.5</v>
      </c>
      <c r="CB79" s="37">
        <v>2</v>
      </c>
      <c r="CC79" s="37">
        <v>1</v>
      </c>
      <c r="CD79" s="37">
        <v>2</v>
      </c>
      <c r="CE79" s="37">
        <f>IF(CG79/CH79&lt;$CG$8/100,0,IF(CG79/CH79&gt;$CH$8/100,3,$CE$8*(CG79/CH79-$CE$8/100)/(($CG$8-$CH$8)/100)))</f>
        <v>3</v>
      </c>
      <c r="CF79" s="14">
        <f>CG79/CH79</f>
        <v>1</v>
      </c>
      <c r="CG79" s="37">
        <v>1</v>
      </c>
      <c r="CH79" s="37">
        <v>1</v>
      </c>
      <c r="CI79" s="37">
        <f>IF(CJ79&gt;0,0,5)</f>
        <v>5</v>
      </c>
      <c r="CJ79" s="37">
        <v>0</v>
      </c>
      <c r="CK79" s="37">
        <f>IF(CL79/CM79&lt;$CL$8/100,0,IF(CL79/CM79&gt;$CM$8/100,$CK$8,$CK$8*(CL79/CM79-$CK$8/100)/(($CL$8-$CM$8)/100)))</f>
        <v>0</v>
      </c>
      <c r="CL79" s="37">
        <v>37</v>
      </c>
      <c r="CM79" s="37">
        <v>38</v>
      </c>
      <c r="CN79" s="37">
        <f>IF(CO79&gt;0,0,3)</f>
        <v>3</v>
      </c>
      <c r="CO79" s="37">
        <v>0</v>
      </c>
      <c r="CP79" s="37">
        <f>IF(CQ79&gt;0,0,3)</f>
        <v>0</v>
      </c>
      <c r="CQ79" s="37">
        <v>1</v>
      </c>
      <c r="CR79" s="37">
        <f>IF(CT79/CS79&lt;0.95,0,5*(CS79/CT79))</f>
        <v>5</v>
      </c>
      <c r="CS79" s="37">
        <v>4</v>
      </c>
      <c r="CT79" s="37">
        <v>4</v>
      </c>
      <c r="CU79" s="37">
        <f>IF(CW79/CV79&lt;0.95,0,5*(CV79/CW79))</f>
        <v>5</v>
      </c>
      <c r="CV79" s="37">
        <v>6</v>
      </c>
      <c r="CW79" s="37">
        <v>6</v>
      </c>
      <c r="CX79" s="37">
        <f>IF(CY79&gt;0,0,4)</f>
        <v>4</v>
      </c>
      <c r="CY79" s="37"/>
      <c r="CZ79" s="37">
        <v>22.4</v>
      </c>
      <c r="DA79" s="37">
        <f>IF(DC79/DD79&gt;1,0,IF(DC79/DD79&lt;$DD$8/100,0,IF(DC79/DD79&gt;$DC$8/100,$DA$8,$DA$8*(DC79/DD79-$DD$8/100)/(($DC$8-$DD$8)/100))))</f>
        <v>4</v>
      </c>
      <c r="DB79" s="14">
        <f>DC79/DD79</f>
        <v>0.99988133028747739</v>
      </c>
      <c r="DC79" s="38">
        <v>33703</v>
      </c>
      <c r="DD79" s="38">
        <v>33707</v>
      </c>
      <c r="DE79" s="37">
        <f>IF(DF79&gt;0.01,0,3)</f>
        <v>3</v>
      </c>
      <c r="DF79" s="14">
        <f>IF(DH79=0,0,DG79/DH79)</f>
        <v>0</v>
      </c>
      <c r="DG79" s="38">
        <v>0</v>
      </c>
      <c r="DH79" s="38">
        <v>33703</v>
      </c>
      <c r="DI79" s="37">
        <f>IF(DJ79&gt;0,0,3)</f>
        <v>3</v>
      </c>
      <c r="DJ79" s="37">
        <v>0</v>
      </c>
      <c r="DK79" s="37">
        <v>0</v>
      </c>
      <c r="DL79" s="37">
        <f>IF(DM79&lt;0.9,0,5*DM79)</f>
        <v>5</v>
      </c>
      <c r="DM79" s="16">
        <f>DN79/DO79</f>
        <v>1</v>
      </c>
      <c r="DN79" s="59">
        <v>34</v>
      </c>
      <c r="DO79" s="59">
        <v>34</v>
      </c>
      <c r="DP79" s="37">
        <f>IF(DR79/DS79&lt;$DS$8/100,0,IF(DR79/DS79&gt;$DR$8/100,$DP$8,$DP$8*(DR79/DS79-$DS$8/100)/(($DR$8-$DS$8)/100)))</f>
        <v>4</v>
      </c>
      <c r="DQ79" s="14">
        <f>DR79/DS79</f>
        <v>1</v>
      </c>
      <c r="DR79" s="59">
        <v>35</v>
      </c>
      <c r="DS79" s="59">
        <v>35</v>
      </c>
      <c r="DT79" s="22">
        <f>D79+H79+L79+P79+T79+AB79+AF79+AJ79+AN79+AR79+AV79+AZ79+BC79+BG79+BJ79+BP79+BV79+BZ79+CE79+CI79+CK79+CN79+CP79+CR79+CU79+CX79+DA79+DE79+DI79+DL79+DP79</f>
        <v>60</v>
      </c>
      <c r="DU79" s="57">
        <f>IF(DT79&gt;70,IF(DT79&gt;85,1,2),3)</f>
        <v>3</v>
      </c>
      <c r="DV79" s="57">
        <f t="shared" si="1"/>
        <v>69</v>
      </c>
    </row>
    <row r="80" spans="1:126" ht="38.25" hidden="1" x14ac:dyDescent="0.25">
      <c r="A80" s="13">
        <v>71</v>
      </c>
      <c r="B80" s="7" t="s">
        <v>217</v>
      </c>
      <c r="C80" s="7" t="s">
        <v>218</v>
      </c>
      <c r="D80" s="37"/>
      <c r="E80" s="19">
        <f>IF(G80=0,0,F80/G80)</f>
        <v>0</v>
      </c>
      <c r="F80" s="34">
        <v>0</v>
      </c>
      <c r="G80" s="34">
        <v>0</v>
      </c>
      <c r="H80" s="37"/>
      <c r="I80" s="14">
        <f>IF(K80=0,0,J80/K80)</f>
        <v>0</v>
      </c>
      <c r="J80" s="34">
        <v>0</v>
      </c>
      <c r="K80" s="34">
        <v>0</v>
      </c>
      <c r="L80" s="37"/>
      <c r="M80" s="14">
        <f>IF(O80=0,0,N80/O80)</f>
        <v>0</v>
      </c>
      <c r="N80" s="31">
        <f>F80</f>
        <v>0</v>
      </c>
      <c r="O80" s="34">
        <v>0</v>
      </c>
      <c r="P80" s="37"/>
      <c r="Q80" s="14">
        <f>IF(S80=0,0,R80/S80)</f>
        <v>0</v>
      </c>
      <c r="R80" s="37">
        <f>J80</f>
        <v>0</v>
      </c>
      <c r="S80" s="31">
        <f>K80</f>
        <v>0</v>
      </c>
      <c r="T80" s="37">
        <f>IF(V80=0,3,IF(U80&lt;0.01,3,IF(U80&gt;0.05,0,U80/(0.05-0.01)*3)))</f>
        <v>3</v>
      </c>
      <c r="U80" s="14">
        <f>IF(AA80=0,0,(V80-W80-X80-Y80-Z80)/AA80)</f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7">
        <f>IF(AE80=0,3,IF(AD80/AE80&lt;$AE$8/100,3,IF(AD80/AE80&gt;$AD$8/100,0,3)))</f>
        <v>3</v>
      </c>
      <c r="AC80" s="19">
        <f>IF(AE80=0,0,AD80/AE80)</f>
        <v>0</v>
      </c>
      <c r="AD80" s="34">
        <v>0</v>
      </c>
      <c r="AE80" s="34">
        <v>0</v>
      </c>
      <c r="AF80" s="37">
        <f>IF(AG80&gt;3,IF(AG80&lt;8,1,0),0)</f>
        <v>1</v>
      </c>
      <c r="AG80" s="15">
        <f>AH80+4-AI80</f>
        <v>4</v>
      </c>
      <c r="AH80" s="6">
        <v>0</v>
      </c>
      <c r="AI80" s="6">
        <v>0</v>
      </c>
      <c r="AJ80" s="37">
        <f>IF(AK80&gt;0,IF(AK80&gt;4,0,1),0)</f>
        <v>1</v>
      </c>
      <c r="AK80" s="15">
        <f>AL80+4-AM80</f>
        <v>4</v>
      </c>
      <c r="AL80" s="34"/>
      <c r="AM80" s="37">
        <f>AI80</f>
        <v>0</v>
      </c>
      <c r="AN80" s="37">
        <f>3-3/0.15*AO80</f>
        <v>2.913171862643297</v>
      </c>
      <c r="AO80" s="14">
        <f>AP80/AQ80</f>
        <v>4.3414068678351483E-3</v>
      </c>
      <c r="AP80" s="34">
        <v>66644.850000000006</v>
      </c>
      <c r="AQ80" s="34">
        <v>15350980</v>
      </c>
      <c r="AR80" s="37"/>
      <c r="AS80" s="14"/>
      <c r="AT80" s="31">
        <f>F80</f>
        <v>0</v>
      </c>
      <c r="AU80" s="34">
        <v>0</v>
      </c>
      <c r="AV80" s="37"/>
      <c r="AW80" s="14"/>
      <c r="AX80" s="31">
        <f>AT80</f>
        <v>0</v>
      </c>
      <c r="AY80" s="34">
        <v>0</v>
      </c>
      <c r="AZ80" s="37">
        <v>0</v>
      </c>
      <c r="BA80" s="37">
        <f>AX80</f>
        <v>0</v>
      </c>
      <c r="BB80" s="37">
        <v>0</v>
      </c>
      <c r="BC80" s="37">
        <f>IF(BD80&lt;$BE$8/100,1,0)</f>
        <v>1</v>
      </c>
      <c r="BD80" s="14">
        <f>IF(BF80=0,0,BE80/BF80)</f>
        <v>0</v>
      </c>
      <c r="BE80" s="34">
        <v>0</v>
      </c>
      <c r="BF80" s="34">
        <v>0</v>
      </c>
      <c r="BG80" s="37">
        <f>IF(BH80=0,1,IF(BH80/BI80&lt;0.01,1,0))</f>
        <v>1</v>
      </c>
      <c r="BH80" s="34">
        <v>0</v>
      </c>
      <c r="BI80" s="34">
        <v>0</v>
      </c>
      <c r="BJ80" s="37">
        <f>IF(BK80&lt;0.001,$BJ$8,0)</f>
        <v>4</v>
      </c>
      <c r="BK80" s="14">
        <f>BL80/(BM80+BN80+BO80)</f>
        <v>0</v>
      </c>
      <c r="BL80" s="34">
        <v>0</v>
      </c>
      <c r="BM80" s="34">
        <v>0</v>
      </c>
      <c r="BN80" s="34">
        <v>0</v>
      </c>
      <c r="BO80" s="34">
        <v>1</v>
      </c>
      <c r="BP80" s="37">
        <f>IF(BQ80&lt;0.95,0,IF(BQ80&lt;1.05,2,0))</f>
        <v>0</v>
      </c>
      <c r="BQ80" s="14">
        <f>(BR80/BS80/BT80)/BU80</f>
        <v>1.391090080732367</v>
      </c>
      <c r="BR80" s="34">
        <v>7799200</v>
      </c>
      <c r="BS80" s="34">
        <v>8.8000000000000007</v>
      </c>
      <c r="BT80" s="34">
        <v>12</v>
      </c>
      <c r="BU80" s="34">
        <v>53092.22</v>
      </c>
      <c r="BV80" s="37">
        <f>IF(BW80&lt;0.7,0,IF(BW80&lt;0.8,2,0))</f>
        <v>0</v>
      </c>
      <c r="BW80" s="14">
        <f>BX80/BY80</f>
        <v>0.95490320487682223</v>
      </c>
      <c r="BX80" s="34">
        <v>14658700</v>
      </c>
      <c r="BY80" s="34">
        <f>AQ80</f>
        <v>15350980</v>
      </c>
      <c r="BZ80" s="6">
        <f>IF((CB80+CC80)/CD80&lt;0.6,0,2)</f>
        <v>2</v>
      </c>
      <c r="CA80" s="17">
        <f>(CB80+CC80)/CD80</f>
        <v>2</v>
      </c>
      <c r="CB80" s="34">
        <v>1</v>
      </c>
      <c r="CC80" s="34">
        <v>1</v>
      </c>
      <c r="CD80" s="34">
        <v>1</v>
      </c>
      <c r="CE80" s="37">
        <f>IF(CG80/CH80&lt;$CG$8/100,0,IF(CG80/CH80&gt;$CH$8/100,3,$CE$8*(CG80/CH80-$CE$8/100)/(($CG$8-$CH$8)/100)))</f>
        <v>3</v>
      </c>
      <c r="CF80" s="14">
        <f>CG80/CH80</f>
        <v>1</v>
      </c>
      <c r="CG80" s="34">
        <v>4</v>
      </c>
      <c r="CH80" s="34">
        <v>4</v>
      </c>
      <c r="CI80" s="6">
        <f>IF(CJ80&gt;0,0,5)</f>
        <v>5</v>
      </c>
      <c r="CJ80" s="34">
        <v>0</v>
      </c>
      <c r="CK80" s="37">
        <f>IF(CL80/CM80&lt;$CL$8/100,0,IF(CL80/CM80&gt;$CM$8/100,$CK$8,$CK$8*(CL80/CM80-$CK$8/100)/(($CL$8-$CM$8)/100)))</f>
        <v>2</v>
      </c>
      <c r="CL80" s="34">
        <v>20</v>
      </c>
      <c r="CM80" s="34">
        <v>20</v>
      </c>
      <c r="CN80" s="6">
        <f>IF(CO80&gt;0,0,3)</f>
        <v>3</v>
      </c>
      <c r="CO80" s="34">
        <v>0</v>
      </c>
      <c r="CP80" s="6">
        <f>IF(CQ80&gt;0,0,3)</f>
        <v>3</v>
      </c>
      <c r="CQ80" s="34">
        <v>0</v>
      </c>
      <c r="CR80" s="37">
        <f>IF(CT80/CS80&lt;0.95,0,5*(CS80/CT80))</f>
        <v>5</v>
      </c>
      <c r="CS80" s="34">
        <v>4</v>
      </c>
      <c r="CT80" s="37">
        <v>4</v>
      </c>
      <c r="CU80" s="37">
        <f>IF(CW80/CV80&lt;0.95,0,5*(CV80/CW80))</f>
        <v>5</v>
      </c>
      <c r="CV80" s="34">
        <v>6</v>
      </c>
      <c r="CW80" s="37">
        <v>6</v>
      </c>
      <c r="CX80" s="8">
        <f>IF(CY80&gt;0,0,4)</f>
        <v>4</v>
      </c>
      <c r="CY80" s="34">
        <v>0</v>
      </c>
      <c r="CZ80" s="34">
        <v>22.55</v>
      </c>
      <c r="DA80" s="37">
        <f>IF(DC80/DD80&gt;1,0,IF(DC80/DD80&lt;$DD$8/100,0,IF(DC80/DD80&gt;$DC$8/100,$DA$8,$DA$8*(DC80/DD80-$DD$8/100)/(($DC$8-$DD$8)/100))))</f>
        <v>4</v>
      </c>
      <c r="DB80" s="14">
        <f>DC80/DD80</f>
        <v>0.99565825764869742</v>
      </c>
      <c r="DC80" s="35">
        <v>15284.33</v>
      </c>
      <c r="DD80" s="35">
        <v>15350.98</v>
      </c>
      <c r="DE80" s="37">
        <f>IF(DF80&gt;0.01,0,3)</f>
        <v>3</v>
      </c>
      <c r="DF80" s="14">
        <f>IF(DH80=0,0,DG80/DH80)</f>
        <v>0</v>
      </c>
      <c r="DG80" s="35">
        <v>0</v>
      </c>
      <c r="DH80" s="35">
        <v>15350.98</v>
      </c>
      <c r="DI80" s="37">
        <f>IF(DJ80&gt;0,0,3)</f>
        <v>3</v>
      </c>
      <c r="DJ80" s="34">
        <v>0</v>
      </c>
      <c r="DK80" s="34">
        <v>0</v>
      </c>
      <c r="DL80" s="37"/>
      <c r="DM80" s="16"/>
      <c r="DN80" s="9"/>
      <c r="DO80" s="9"/>
      <c r="DP80" s="37">
        <f>IF(DR80/DS80&lt;$DS$8/100,0,IF(DR80/DS80&gt;$DR$8/100,$DP$8,$DP$8*(DR80/DS80-$DS$8/100)/(($DR$8-$DS$8)/100)))</f>
        <v>4</v>
      </c>
      <c r="DQ80" s="14">
        <f>DR80/DS80</f>
        <v>1</v>
      </c>
      <c r="DR80" s="9">
        <v>13</v>
      </c>
      <c r="DS80" s="9">
        <v>13</v>
      </c>
      <c r="DT80" s="22">
        <f>D80+H80+L80+P80+T80+AB80+AF80+AJ80+AN80+AR80+AV80+AZ80+BC80+BG80+BJ80+BP80+BV80+BZ80+CE80+CI80+CK80+CN80+CP80+CR80+CU80+CX80+DA80+DE80+DI80+DL80+DP80</f>
        <v>62.913171862643296</v>
      </c>
      <c r="DU80" s="57">
        <f>IF(DT80&gt;70,IF(DT80&gt;85,1,2),3)</f>
        <v>3</v>
      </c>
      <c r="DV80" s="62">
        <v>2</v>
      </c>
    </row>
    <row r="81" spans="1:126" ht="38.25" hidden="1" x14ac:dyDescent="0.25">
      <c r="A81" s="13">
        <v>72</v>
      </c>
      <c r="B81" s="7" t="s">
        <v>217</v>
      </c>
      <c r="C81" s="7" t="s">
        <v>221</v>
      </c>
      <c r="D81" s="37"/>
      <c r="E81" s="19">
        <f>IF(G81=0,0,F81/G81)</f>
        <v>0</v>
      </c>
      <c r="F81" s="34">
        <v>0</v>
      </c>
      <c r="G81" s="34">
        <v>0</v>
      </c>
      <c r="H81" s="37"/>
      <c r="I81" s="14">
        <f>IF(K81=0,0,J81/K81)</f>
        <v>0</v>
      </c>
      <c r="J81" s="34">
        <v>0</v>
      </c>
      <c r="K81" s="34">
        <v>0</v>
      </c>
      <c r="L81" s="37"/>
      <c r="M81" s="14">
        <f>IF(O81=0,0,N81/O81)</f>
        <v>0</v>
      </c>
      <c r="N81" s="31">
        <f>F81</f>
        <v>0</v>
      </c>
      <c r="O81" s="34">
        <v>0</v>
      </c>
      <c r="P81" s="37"/>
      <c r="Q81" s="14">
        <f>IF(S81=0,0,R81/S81)</f>
        <v>0</v>
      </c>
      <c r="R81" s="37">
        <f>J81</f>
        <v>0</v>
      </c>
      <c r="S81" s="31">
        <f>K81</f>
        <v>0</v>
      </c>
      <c r="T81" s="37">
        <f>IF(V81=0,3,IF(U81&lt;0.01,3,IF(U81&gt;0.05,0,U81/(0.05-0.01)*3)))</f>
        <v>3</v>
      </c>
      <c r="U81" s="14">
        <f>IF(AA81=0,0,(V81-W81-X81-Y81-Z81)/AA81)</f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7">
        <f>IF(AE81=0,3,IF(AD81/AE81&lt;$AE$8/100,3,IF(AD81/AE81&gt;$AD$8/100,0,3)))</f>
        <v>3</v>
      </c>
      <c r="AC81" s="19">
        <f>IF(AE81=0,0,AD81/AE81)</f>
        <v>0</v>
      </c>
      <c r="AD81" s="34">
        <v>0</v>
      </c>
      <c r="AE81" s="34">
        <v>0</v>
      </c>
      <c r="AF81" s="37">
        <f>IF(AG81&gt;3,IF(AG81&lt;8,1,0),0)</f>
        <v>1</v>
      </c>
      <c r="AG81" s="15">
        <f>AH81+4-AI81</f>
        <v>4</v>
      </c>
      <c r="AH81" s="6">
        <v>0</v>
      </c>
      <c r="AI81" s="6">
        <v>0</v>
      </c>
      <c r="AJ81" s="37">
        <f>IF(AK81&gt;0,IF(AK81&gt;4,0,1),0)</f>
        <v>1</v>
      </c>
      <c r="AK81" s="15">
        <f>AL81+4-AM81</f>
        <v>4</v>
      </c>
      <c r="AL81" s="34">
        <v>0</v>
      </c>
      <c r="AM81" s="37">
        <f>AI81</f>
        <v>0</v>
      </c>
      <c r="AN81" s="37">
        <f>3-3/0.15*AO81</f>
        <v>2.8790414065697658</v>
      </c>
      <c r="AO81" s="14">
        <f>AP81/AQ81</f>
        <v>6.0479296715117026E-3</v>
      </c>
      <c r="AP81" s="34">
        <v>61173.72</v>
      </c>
      <c r="AQ81" s="34">
        <v>10114820</v>
      </c>
      <c r="AR81" s="37"/>
      <c r="AS81" s="14"/>
      <c r="AT81" s="31">
        <f>F81</f>
        <v>0</v>
      </c>
      <c r="AU81" s="34">
        <v>0</v>
      </c>
      <c r="AV81" s="37"/>
      <c r="AW81" s="14"/>
      <c r="AX81" s="31">
        <f>AT81</f>
        <v>0</v>
      </c>
      <c r="AY81" s="34">
        <v>0</v>
      </c>
      <c r="AZ81" s="37">
        <v>0</v>
      </c>
      <c r="BA81" s="37">
        <f>AX81</f>
        <v>0</v>
      </c>
      <c r="BB81" s="37">
        <v>0</v>
      </c>
      <c r="BC81" s="37">
        <f>IF(BD81&lt;$BE$8/100,1,0)</f>
        <v>1</v>
      </c>
      <c r="BD81" s="14">
        <f>IF(BF81=0,0,BE81/BF81)</f>
        <v>0</v>
      </c>
      <c r="BE81" s="34">
        <v>0</v>
      </c>
      <c r="BF81" s="34">
        <v>0</v>
      </c>
      <c r="BG81" s="37">
        <f>IF(BH81=0,1,IF(BH81/BI81&lt;0.01,1,0))</f>
        <v>1</v>
      </c>
      <c r="BH81" s="34">
        <v>0</v>
      </c>
      <c r="BI81" s="34">
        <v>18048.78</v>
      </c>
      <c r="BJ81" s="37">
        <f>IF(BK81&lt;0.001,$BJ$8,0)</f>
        <v>4</v>
      </c>
      <c r="BK81" s="14">
        <f>BL81/(BM81+BN81+BO81)</f>
        <v>0</v>
      </c>
      <c r="BL81" s="34">
        <v>0</v>
      </c>
      <c r="BM81" s="34">
        <v>0</v>
      </c>
      <c r="BN81" s="34">
        <v>0</v>
      </c>
      <c r="BO81" s="34">
        <v>1</v>
      </c>
      <c r="BP81" s="37">
        <f>IF(BQ81&lt;0.95,0,IF(BQ81&lt;1.05,2,0))</f>
        <v>0</v>
      </c>
      <c r="BQ81" s="14">
        <f>(BR81/BS81/BT81)/BU81</f>
        <v>1.3083207690770968</v>
      </c>
      <c r="BR81" s="34">
        <v>4089200</v>
      </c>
      <c r="BS81" s="34">
        <v>5</v>
      </c>
      <c r="BT81" s="34">
        <v>12</v>
      </c>
      <c r="BU81" s="34">
        <v>52092.22</v>
      </c>
      <c r="BV81" s="37">
        <f>IF(BW81&lt;0.7,0,IF(BW81&lt;0.8,2,0))</f>
        <v>2</v>
      </c>
      <c r="BW81" s="14">
        <f>BX81/BY81</f>
        <v>0.79157117971451796</v>
      </c>
      <c r="BX81" s="34">
        <v>8006600</v>
      </c>
      <c r="BY81" s="34">
        <f>AQ81</f>
        <v>10114820</v>
      </c>
      <c r="BZ81" s="6">
        <f>IF((CB81+CC81)/CD81&lt;0.6,0,2)</f>
        <v>2</v>
      </c>
      <c r="CA81" s="17">
        <f>(CB81+CC81)/CD81</f>
        <v>2</v>
      </c>
      <c r="CB81" s="34">
        <v>1</v>
      </c>
      <c r="CC81" s="34">
        <v>1</v>
      </c>
      <c r="CD81" s="34">
        <v>1</v>
      </c>
      <c r="CE81" s="37">
        <f>IF(CG81/CH81&lt;$CG$8/100,0,IF(CG81/CH81&gt;$CH$8/100,3,$CE$8*(CG81/CH81-$CE$8/100)/(($CG$8-$CH$8)/100)))</f>
        <v>3</v>
      </c>
      <c r="CF81" s="14">
        <f>CG81/CH81</f>
        <v>1</v>
      </c>
      <c r="CG81" s="34">
        <v>3</v>
      </c>
      <c r="CH81" s="34">
        <v>3</v>
      </c>
      <c r="CI81" s="6">
        <f>IF(CJ81&gt;0,0,5)</f>
        <v>5</v>
      </c>
      <c r="CJ81" s="34"/>
      <c r="CK81" s="37">
        <f>IF(CL81/CM81&lt;$CL$8/100,0,IF(CL81/CM81&gt;$CM$8/100,$CK$8,$CK$8*(CL81/CM81-$CK$8/100)/(($CL$8-$CM$8)/100)))</f>
        <v>2</v>
      </c>
      <c r="CL81" s="34">
        <v>29</v>
      </c>
      <c r="CM81" s="34">
        <v>29</v>
      </c>
      <c r="CN81" s="6">
        <f>IF(CO81&gt;0,0,3)</f>
        <v>3</v>
      </c>
      <c r="CO81" s="34">
        <v>0</v>
      </c>
      <c r="CP81" s="6">
        <f>IF(CQ81&gt;0,0,3)</f>
        <v>3</v>
      </c>
      <c r="CQ81" s="34">
        <v>0</v>
      </c>
      <c r="CR81" s="37">
        <f>IF(CT81/CS81&lt;0.95,0,5*(CS81/CT81))</f>
        <v>5</v>
      </c>
      <c r="CS81" s="34">
        <v>4</v>
      </c>
      <c r="CT81" s="37">
        <v>4</v>
      </c>
      <c r="CU81" s="37">
        <f>IF(CW81/CV81&lt;0.95,0,5*(CV81/CW81))</f>
        <v>5</v>
      </c>
      <c r="CV81" s="34">
        <v>6</v>
      </c>
      <c r="CW81" s="37">
        <v>6</v>
      </c>
      <c r="CX81" s="8">
        <f>IF(CY81&gt;0,0,4)</f>
        <v>4</v>
      </c>
      <c r="CY81" s="37"/>
      <c r="CZ81" s="37">
        <v>57.38</v>
      </c>
      <c r="DA81" s="37">
        <f>IF(DC81/DD81&gt;1,0,IF(DC81/DD81&lt;$DD$8/100,0,IF(DC81/DD81&gt;$DC$8/100,$DA$8,$DA$8*(DC81/DD81-$DD$8/100)/(($DC$8-$DD$8)/100))))</f>
        <v>4</v>
      </c>
      <c r="DB81" s="14">
        <f>DC81/DD81</f>
        <v>0.99394749486397194</v>
      </c>
      <c r="DC81" s="35">
        <v>10053.6</v>
      </c>
      <c r="DD81" s="35">
        <v>10114.82</v>
      </c>
      <c r="DE81" s="37">
        <f>IF(DF81&gt;0.01,0,3)</f>
        <v>3</v>
      </c>
      <c r="DF81" s="14">
        <f>IF(DH81=0,0,DG81/DH81)</f>
        <v>0</v>
      </c>
      <c r="DG81" s="35">
        <v>0</v>
      </c>
      <c r="DH81" s="35">
        <v>10053.6</v>
      </c>
      <c r="DI81" s="37">
        <f>IF(DJ81&gt;0,0,3)</f>
        <v>3</v>
      </c>
      <c r="DJ81" s="34">
        <v>0</v>
      </c>
      <c r="DK81" s="34">
        <v>0</v>
      </c>
      <c r="DL81" s="37"/>
      <c r="DM81" s="16"/>
      <c r="DN81" s="9"/>
      <c r="DO81" s="9"/>
      <c r="DP81" s="37">
        <f>IF(DR81/DS81&lt;$DS$8/100,0,IF(DR81/DS81&gt;$DR$8/100,$DP$8,$DP$8*(DR81/DS81-$DS$8/100)/(($DR$8-$DS$8)/100)))</f>
        <v>4</v>
      </c>
      <c r="DQ81" s="14">
        <f>DR81/DS81</f>
        <v>1</v>
      </c>
      <c r="DR81" s="9">
        <v>8</v>
      </c>
      <c r="DS81" s="9">
        <v>8</v>
      </c>
      <c r="DT81" s="22">
        <f>D81+H81+L81+P81+T81+AB81+AF81+AJ81+AN81+AR81+AV81+AZ81+BC81+BG81+BJ81+BP81+BV81+BZ81+CE81+CI81+CK81+CN81+CP81+CR81+CU81+CX81+DA81+DE81+DI81+DL81+DP81</f>
        <v>64.879041406569769</v>
      </c>
      <c r="DU81" s="57">
        <f>IF(DT81&gt;70,IF(DT81&gt;85,1,2),3)</f>
        <v>3</v>
      </c>
      <c r="DV81" s="62">
        <v>1</v>
      </c>
    </row>
    <row r="83" spans="1:126" x14ac:dyDescent="0.25">
      <c r="F83" s="47" t="e">
        <f>#REF!-1735917091.84</f>
        <v>#REF!</v>
      </c>
    </row>
  </sheetData>
  <autoFilter ref="A9:DU81">
    <filterColumn colId="1">
      <filters blank="1">
        <filter val="автономное"/>
        <filter val="бюджетное"/>
      </filters>
    </filterColumn>
    <sortState ref="A15:DU81">
      <sortCondition descending="1" ref="DT8:DT81"/>
    </sortState>
  </autoFilter>
  <mergeCells count="62">
    <mergeCell ref="C1:DV1"/>
    <mergeCell ref="DU2:DU8"/>
    <mergeCell ref="CP3:CQ3"/>
    <mergeCell ref="CX3:CZ3"/>
    <mergeCell ref="CI3:CJ3"/>
    <mergeCell ref="CK3:CM3"/>
    <mergeCell ref="CU3:CW3"/>
    <mergeCell ref="DT2:DT8"/>
    <mergeCell ref="DL3:DO3"/>
    <mergeCell ref="DP3:DS3"/>
    <mergeCell ref="DE3:DH3"/>
    <mergeCell ref="DI3:DK3"/>
    <mergeCell ref="DA3:DD3"/>
    <mergeCell ref="CR3:CT3"/>
    <mergeCell ref="B7:C8"/>
    <mergeCell ref="BH5:BI5"/>
    <mergeCell ref="BL5:BO5"/>
    <mergeCell ref="BR5:BU5"/>
    <mergeCell ref="B5:C5"/>
    <mergeCell ref="W5:Z5"/>
    <mergeCell ref="AT5:AU5"/>
    <mergeCell ref="AX5:AY5"/>
    <mergeCell ref="BA5:BB5"/>
    <mergeCell ref="E4:E5"/>
    <mergeCell ref="I4:I5"/>
    <mergeCell ref="M4:M5"/>
    <mergeCell ref="Q4:Q5"/>
    <mergeCell ref="U4:U5"/>
    <mergeCell ref="C2:C4"/>
    <mergeCell ref="BP3:BU3"/>
    <mergeCell ref="BV3:BY3"/>
    <mergeCell ref="BZ3:CD3"/>
    <mergeCell ref="CE3:CH3"/>
    <mergeCell ref="B6:C6"/>
    <mergeCell ref="A2:A8"/>
    <mergeCell ref="L3:O3"/>
    <mergeCell ref="P3:S3"/>
    <mergeCell ref="T3:AA3"/>
    <mergeCell ref="AB3:AE3"/>
    <mergeCell ref="AF3:AI3"/>
    <mergeCell ref="AJ3:AM3"/>
    <mergeCell ref="AN3:AQ3"/>
    <mergeCell ref="B2:B4"/>
    <mergeCell ref="AR2:BO2"/>
    <mergeCell ref="BP2:CD2"/>
    <mergeCell ref="CE2:CZ2"/>
    <mergeCell ref="BE5:BF5"/>
    <mergeCell ref="H3:K3"/>
    <mergeCell ref="CL5:CM5"/>
    <mergeCell ref="DA2:DS2"/>
    <mergeCell ref="DV2:DV8"/>
    <mergeCell ref="D2:AQ2"/>
    <mergeCell ref="BG3:BI3"/>
    <mergeCell ref="D3:G3"/>
    <mergeCell ref="BJ3:BO3"/>
    <mergeCell ref="CN3:CO3"/>
    <mergeCell ref="CB5:CD5"/>
    <mergeCell ref="CG5:CH5"/>
    <mergeCell ref="AR3:AU3"/>
    <mergeCell ref="AV3:AY3"/>
    <mergeCell ref="AZ3:BB3"/>
    <mergeCell ref="BC3:BF3"/>
  </mergeCell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свода</vt:lpstr>
      <vt:lpstr>'Для свода'!Заголовки_для_печати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Игоревна Громова</dc:creator>
  <cp:lastModifiedBy>Наталья Михайловна Комарова</cp:lastModifiedBy>
  <cp:lastPrinted>2023-05-26T11:52:40Z</cp:lastPrinted>
  <dcterms:created xsi:type="dcterms:W3CDTF">2023-03-30T11:15:38Z</dcterms:created>
  <dcterms:modified xsi:type="dcterms:W3CDTF">2023-05-26T11:53:17Z</dcterms:modified>
</cp:coreProperties>
</file>