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0" yWindow="1575" windowWidth="25500" windowHeight="12090"/>
  </bookViews>
  <sheets>
    <sheet name="СВОД январь- декабрь 2023" sheetId="1" r:id="rId1"/>
  </sheets>
  <definedNames>
    <definedName name="_xlnm._FilterDatabase" localSheetId="0" hidden="1">'СВОД январь- декабрь 2023'!$P$1:$P$298</definedName>
    <definedName name="_xlnm.Print_Titles" localSheetId="0">'СВОД январь- декабрь 2023'!$12:$12</definedName>
  </definedNames>
  <calcPr calcId="145621" fullPrecision="0"/>
</workbook>
</file>

<file path=xl/calcChain.xml><?xml version="1.0" encoding="utf-8"?>
<calcChain xmlns="http://schemas.openxmlformats.org/spreadsheetml/2006/main">
  <c r="M261" i="1" l="1"/>
  <c r="L251" i="1" l="1"/>
  <c r="G249" i="1" l="1"/>
  <c r="L30" i="1"/>
  <c r="H27" i="1"/>
  <c r="L27" i="1" s="1"/>
  <c r="H25" i="1" l="1"/>
  <c r="E33" i="1" l="1"/>
  <c r="E269" i="1" l="1"/>
  <c r="D256" i="1"/>
  <c r="D255" i="1"/>
  <c r="D200" i="1"/>
  <c r="D188" i="1"/>
  <c r="C162" i="1" l="1"/>
  <c r="D174" i="1"/>
  <c r="D163" i="1"/>
  <c r="D157" i="1"/>
  <c r="D150" i="1"/>
  <c r="D140" i="1"/>
  <c r="D124" i="1"/>
  <c r="C101" i="1"/>
  <c r="D101" i="1"/>
  <c r="E101" i="1"/>
  <c r="F101" i="1"/>
  <c r="G101" i="1"/>
  <c r="H101" i="1"/>
  <c r="I101" i="1"/>
  <c r="J101" i="1"/>
  <c r="K101" i="1"/>
  <c r="L101" i="1"/>
  <c r="M101" i="1"/>
  <c r="N101" i="1"/>
  <c r="O101" i="1"/>
  <c r="Q101" i="1"/>
  <c r="T101" i="1"/>
  <c r="U101" i="1"/>
  <c r="D67" i="1"/>
  <c r="D60" i="1"/>
  <c r="D57" i="1"/>
  <c r="E26" i="1"/>
  <c r="D24" i="1"/>
  <c r="D15" i="1"/>
  <c r="D53" i="1" l="1"/>
  <c r="N98" i="1"/>
  <c r="M98" i="1"/>
  <c r="L98" i="1"/>
  <c r="K98" i="1"/>
  <c r="J98" i="1"/>
  <c r="I98" i="1"/>
  <c r="H98" i="1"/>
  <c r="G98" i="1"/>
  <c r="G49" i="1"/>
  <c r="H23" i="1"/>
  <c r="D105" i="1" l="1"/>
  <c r="E105" i="1"/>
  <c r="F105" i="1"/>
  <c r="G105" i="1"/>
  <c r="H105" i="1"/>
  <c r="I105" i="1"/>
  <c r="J105" i="1"/>
  <c r="K105" i="1"/>
  <c r="L105" i="1"/>
  <c r="M105" i="1"/>
  <c r="N105" i="1"/>
  <c r="C105" i="1"/>
  <c r="D82" i="1" l="1"/>
  <c r="D76" i="1" s="1"/>
  <c r="D26" i="1"/>
  <c r="D37" i="1"/>
  <c r="D254" i="1"/>
  <c r="D249" i="1" s="1"/>
  <c r="D211" i="1"/>
  <c r="D203" i="1"/>
  <c r="D198" i="1" s="1"/>
  <c r="D180" i="1"/>
  <c r="D136" i="1"/>
  <c r="D118" i="1" s="1"/>
  <c r="E98" i="1"/>
  <c r="F98" i="1"/>
  <c r="D98" i="1"/>
  <c r="C98" i="1"/>
  <c r="D23" i="1" l="1"/>
  <c r="D162" i="1"/>
  <c r="M269" i="1"/>
  <c r="L269" i="1"/>
  <c r="I269" i="1"/>
  <c r="H269" i="1"/>
  <c r="L231" i="1"/>
  <c r="H231" i="1"/>
  <c r="L162" i="1"/>
  <c r="K162" i="1"/>
  <c r="H162" i="1"/>
  <c r="G162" i="1"/>
  <c r="H93" i="1"/>
  <c r="L90" i="1" l="1"/>
  <c r="K90" i="1"/>
  <c r="H90" i="1"/>
  <c r="G90" i="1"/>
  <c r="I43" i="1"/>
  <c r="H43" i="1"/>
  <c r="D264" i="1" l="1"/>
  <c r="C15" i="1"/>
  <c r="E15" i="1" l="1"/>
  <c r="E43" i="1" l="1"/>
  <c r="F43" i="1"/>
  <c r="G43" i="1"/>
  <c r="J43" i="1"/>
  <c r="K43" i="1"/>
  <c r="L43" i="1"/>
  <c r="M43" i="1"/>
  <c r="N43" i="1"/>
  <c r="E76" i="1"/>
  <c r="F76" i="1"/>
  <c r="G76" i="1"/>
  <c r="H76" i="1"/>
  <c r="I76" i="1"/>
  <c r="J76" i="1"/>
  <c r="K76" i="1"/>
  <c r="L76" i="1"/>
  <c r="M76" i="1"/>
  <c r="N76" i="1"/>
  <c r="G264" i="1"/>
  <c r="H264" i="1"/>
  <c r="I264" i="1"/>
  <c r="J264" i="1"/>
  <c r="K264" i="1"/>
  <c r="L264" i="1"/>
  <c r="M264" i="1"/>
  <c r="N264" i="1"/>
  <c r="E198" i="1" l="1"/>
  <c r="F198" i="1"/>
  <c r="C198" i="1"/>
  <c r="E162" i="1"/>
  <c r="F162" i="1"/>
  <c r="E118" i="1"/>
  <c r="F118" i="1"/>
  <c r="C118" i="1"/>
  <c r="D93" i="1"/>
  <c r="E93" i="1"/>
  <c r="F93" i="1"/>
  <c r="C93" i="1"/>
  <c r="D90" i="1"/>
  <c r="E90" i="1"/>
  <c r="F90" i="1"/>
  <c r="C90" i="1"/>
  <c r="C76" i="1"/>
  <c r="E53" i="1"/>
  <c r="F53" i="1"/>
  <c r="C53" i="1"/>
  <c r="D49" i="1"/>
  <c r="E49" i="1"/>
  <c r="F49" i="1"/>
  <c r="H49" i="1"/>
  <c r="I49" i="1"/>
  <c r="J49" i="1"/>
  <c r="K49" i="1"/>
  <c r="L49" i="1"/>
  <c r="M49" i="1"/>
  <c r="N49" i="1"/>
  <c r="C49" i="1"/>
  <c r="D43" i="1"/>
  <c r="C43" i="1"/>
  <c r="E23" i="1"/>
  <c r="F23" i="1"/>
  <c r="C23" i="1"/>
  <c r="G23" i="1"/>
  <c r="I23" i="1"/>
  <c r="J23" i="1"/>
  <c r="K23" i="1"/>
  <c r="L23" i="1"/>
  <c r="M23" i="1"/>
  <c r="N23" i="1"/>
  <c r="C249" i="1"/>
  <c r="E249" i="1"/>
  <c r="F249" i="1"/>
  <c r="H249" i="1"/>
  <c r="J249" i="1"/>
  <c r="K249" i="1"/>
  <c r="L249" i="1"/>
  <c r="M249" i="1"/>
  <c r="N249" i="1"/>
  <c r="G15" i="1" l="1"/>
  <c r="L256" i="1" l="1"/>
  <c r="L282" i="1" s="1"/>
  <c r="H256" i="1"/>
  <c r="H282" i="1" s="1"/>
  <c r="M198" i="1"/>
  <c r="L198" i="1"/>
  <c r="I198" i="1"/>
  <c r="H198" i="1"/>
  <c r="L188" i="1"/>
  <c r="H188" i="1"/>
  <c r="M15" i="1" l="1"/>
  <c r="C264" i="1" l="1"/>
  <c r="E264" i="1"/>
  <c r="F264" i="1"/>
  <c r="E256" i="1"/>
  <c r="F256" i="1"/>
  <c r="G256" i="1"/>
  <c r="I256" i="1"/>
  <c r="J256" i="1"/>
  <c r="K256" i="1"/>
  <c r="M256" i="1"/>
  <c r="M282" i="1" s="1"/>
  <c r="N256" i="1"/>
  <c r="E282" i="1" l="1"/>
  <c r="E188" i="1"/>
  <c r="F188" i="1"/>
  <c r="L118" i="1" l="1"/>
  <c r="L285" i="1" s="1"/>
  <c r="N269" i="1" l="1"/>
  <c r="N282" i="1" s="1"/>
  <c r="K269" i="1"/>
  <c r="K282" i="1" s="1"/>
  <c r="J269" i="1"/>
  <c r="J282" i="1" s="1"/>
  <c r="G269" i="1"/>
  <c r="G282" i="1" s="1"/>
  <c r="I249" i="1"/>
  <c r="I282" i="1" s="1"/>
  <c r="N231" i="1"/>
  <c r="M231" i="1"/>
  <c r="K231" i="1"/>
  <c r="J231" i="1"/>
  <c r="I231" i="1"/>
  <c r="G231" i="1"/>
  <c r="N198" i="1"/>
  <c r="K198" i="1"/>
  <c r="J198" i="1"/>
  <c r="G198" i="1"/>
  <c r="N188" i="1"/>
  <c r="M188" i="1"/>
  <c r="K188" i="1"/>
  <c r="J188" i="1"/>
  <c r="I188" i="1"/>
  <c r="G188" i="1"/>
  <c r="N162" i="1"/>
  <c r="M162" i="1"/>
  <c r="J162" i="1"/>
  <c r="I162" i="1"/>
  <c r="I118" i="1"/>
  <c r="N118" i="1"/>
  <c r="M118" i="1"/>
  <c r="K118" i="1"/>
  <c r="J118" i="1"/>
  <c r="H118" i="1"/>
  <c r="H285" i="1" s="1"/>
  <c r="G118" i="1"/>
  <c r="N93" i="1"/>
  <c r="M93" i="1"/>
  <c r="L93" i="1"/>
  <c r="K93" i="1"/>
  <c r="J93" i="1"/>
  <c r="I93" i="1"/>
  <c r="G93" i="1"/>
  <c r="N90" i="1"/>
  <c r="M90" i="1"/>
  <c r="J90" i="1"/>
  <c r="I90" i="1"/>
  <c r="N53" i="1"/>
  <c r="M53" i="1"/>
  <c r="L53" i="1"/>
  <c r="K53" i="1"/>
  <c r="J53" i="1"/>
  <c r="I53" i="1"/>
  <c r="H53" i="1"/>
  <c r="G53" i="1"/>
  <c r="I41" i="1"/>
  <c r="N41" i="1"/>
  <c r="M41" i="1"/>
  <c r="L41" i="1"/>
  <c r="K41" i="1"/>
  <c r="J41" i="1"/>
  <c r="H41" i="1"/>
  <c r="G41" i="1"/>
  <c r="N15" i="1"/>
  <c r="L15" i="1"/>
  <c r="K15" i="1"/>
  <c r="J15" i="1"/>
  <c r="H15" i="1"/>
  <c r="M103" i="1" l="1"/>
  <c r="G285" i="1"/>
  <c r="H284" i="1"/>
  <c r="H103" i="1"/>
  <c r="L103" i="1"/>
  <c r="M285" i="1"/>
  <c r="N103" i="1"/>
  <c r="G103" i="1"/>
  <c r="J103" i="1"/>
  <c r="K103" i="1"/>
  <c r="J284" i="1"/>
  <c r="G284" i="1"/>
  <c r="L284" i="1"/>
  <c r="M284" i="1"/>
  <c r="J285" i="1"/>
  <c r="I285" i="1"/>
  <c r="K284" i="1"/>
  <c r="K285" i="1"/>
  <c r="N285" i="1"/>
  <c r="N284" i="1"/>
  <c r="J246" i="1"/>
  <c r="M246" i="1"/>
  <c r="N246" i="1"/>
  <c r="G246" i="1"/>
  <c r="I15" i="1"/>
  <c r="I103" i="1" s="1"/>
  <c r="K246" i="1"/>
  <c r="H246" i="1"/>
  <c r="L246" i="1"/>
  <c r="I246" i="1"/>
  <c r="M283" i="1" l="1"/>
  <c r="J283" i="1"/>
  <c r="I283" i="1"/>
  <c r="G283" i="1"/>
  <c r="N283" i="1"/>
  <c r="L283" i="1"/>
  <c r="H283" i="1"/>
  <c r="K283" i="1"/>
  <c r="I284" i="1"/>
  <c r="F15" i="1" l="1"/>
  <c r="F269" i="1" l="1"/>
  <c r="F282" i="1" s="1"/>
  <c r="D269" i="1" l="1"/>
  <c r="D282" i="1" s="1"/>
  <c r="F231" i="1" l="1"/>
  <c r="F285" i="1" s="1"/>
  <c r="F41" i="1"/>
  <c r="F284" i="1" l="1"/>
  <c r="F103" i="1"/>
  <c r="F246" i="1"/>
  <c r="F283" i="1" l="1"/>
  <c r="C269" i="1"/>
  <c r="C256" i="1"/>
  <c r="D231" i="1"/>
  <c r="D285" i="1" s="1"/>
  <c r="E231" i="1"/>
  <c r="E285" i="1" s="1"/>
  <c r="C231" i="1"/>
  <c r="C188" i="1"/>
  <c r="D41" i="1"/>
  <c r="E41" i="1"/>
  <c r="C41" i="1"/>
  <c r="D284" i="1" l="1"/>
  <c r="D103" i="1"/>
  <c r="E284" i="1"/>
  <c r="E103" i="1"/>
  <c r="C103" i="1"/>
  <c r="C284" i="1"/>
  <c r="D246" i="1"/>
  <c r="C282" i="1"/>
  <c r="C285" i="1"/>
  <c r="E246" i="1"/>
  <c r="C246" i="1"/>
  <c r="E283" i="1" l="1"/>
  <c r="C283" i="1"/>
  <c r="D283" i="1"/>
</calcChain>
</file>

<file path=xl/sharedStrings.xml><?xml version="1.0" encoding="utf-8"?>
<sst xmlns="http://schemas.openxmlformats.org/spreadsheetml/2006/main" count="1611" uniqueCount="839">
  <si>
    <t>Х</t>
  </si>
  <si>
    <t>№</t>
  </si>
  <si>
    <t>1.1.1</t>
  </si>
  <si>
    <t>1.3.1</t>
  </si>
  <si>
    <t>1.1</t>
  </si>
  <si>
    <t>Наименование подпрограммы, структурного элемента государственной программы</t>
  </si>
  <si>
    <t>Ответственный за реализацию структурного элемента</t>
  </si>
  <si>
    <t>1.2.</t>
  </si>
  <si>
    <t>1.2.1.</t>
  </si>
  <si>
    <t>1.3.</t>
  </si>
  <si>
    <t>1.4.</t>
  </si>
  <si>
    <t>1.4.1.</t>
  </si>
  <si>
    <t>1.4.2.</t>
  </si>
  <si>
    <t>1.5.1.</t>
  </si>
  <si>
    <t>1.5.</t>
  </si>
  <si>
    <t>1.6.</t>
  </si>
  <si>
    <t>1.7.</t>
  </si>
  <si>
    <t>1.8.</t>
  </si>
  <si>
    <t>1.9.</t>
  </si>
  <si>
    <t>Проектная часть</t>
  </si>
  <si>
    <t>Процессная часть</t>
  </si>
  <si>
    <t>1.10.</t>
  </si>
  <si>
    <t>1.11.</t>
  </si>
  <si>
    <t>2.1.</t>
  </si>
  <si>
    <t>2.2.</t>
  </si>
  <si>
    <t>2.3.</t>
  </si>
  <si>
    <t>2.4.</t>
  </si>
  <si>
    <t>2.5.</t>
  </si>
  <si>
    <t>1.12.</t>
  </si>
  <si>
    <t>Федеральный проект "Современная школа"</t>
  </si>
  <si>
    <t>Мероприятия, направленные на достижение цели федерального проекта "Современная школа"</t>
  </si>
  <si>
    <t>Федеральный проект "Успех каждого ребенка"</t>
  </si>
  <si>
    <t>Мероприятия, направленные на достижение цели федерального проекта "Успех каждого ребенка"</t>
  </si>
  <si>
    <t>Федеральный проект "Цифровая образовательная среда"</t>
  </si>
  <si>
    <t>Федеральный проект "Молодые профессионалы"</t>
  </si>
  <si>
    <t>Мероприятия, направленные на достижение цели федерального проекта "Молодые профессионалы"</t>
  </si>
  <si>
    <t>Федеральный проект "Подготовка управленческих кадров, отвечающих современным требованиям экономики"</t>
  </si>
  <si>
    <t>Мероприятия, направленные на достижение цели федерального проекта "Подготовка управленческих кадров, отвечающих современным требованиям экономики"</t>
  </si>
  <si>
    <t>Федеральный проект "Содействие занятости"</t>
  </si>
  <si>
    <t>Мероприятия, направленные на достижение цели федерального проекта "Содействие занятости"</t>
  </si>
  <si>
    <t>Федеральный проект "Патриотическое воспитание"</t>
  </si>
  <si>
    <t>Мероприятия, направленные на достижение цели федерального проекта "Патриотическое воспитание"</t>
  </si>
  <si>
    <t>1.13.</t>
  </si>
  <si>
    <t>Комплекс процессных мероприятий "Обеспечение реализации программ дошкольного образования"</t>
  </si>
  <si>
    <t>Комплекс процессных мероприятий  "Обеспечение реализации программ общего и дополнительного образования"</t>
  </si>
  <si>
    <t>Комплекс процессных мероприятий "Обеспечение реализации программ профессионального образования"</t>
  </si>
  <si>
    <t>Комплекс процессных мероприятий "Развитие инфраструктуры системы профессионального образования"</t>
  </si>
  <si>
    <t>Комплекс процессных мероприятий "Реализация программ дополнительного профессионального образования для развития кадрового потенциала"</t>
  </si>
  <si>
    <t>2.6.</t>
  </si>
  <si>
    <t>Комплекс процессных мероприятий "Развитие системы оценки и контроля качества образования"</t>
  </si>
  <si>
    <t>Комплекс процессных мероприятий "Предосталение социальных гарантий учащимся, обучающимся  по программам начального общего, основного общего, среднего общего образования"</t>
  </si>
  <si>
    <t>Комплекс процессных мероприятий "Предоставление социальных гарантий студентам, обучающимся по программам профессионального образования и студентам и аспирантам, обучающимся по программам высшего образования"</t>
  </si>
  <si>
    <t>3.3.</t>
  </si>
  <si>
    <t>Комплекс процессных мероприятий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</si>
  <si>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3.4.</t>
  </si>
  <si>
    <t>Комплекс процессных мероприятий "Обеспечение отдыха, оздоровления, занятости детей, подростков и молодежи"</t>
  </si>
  <si>
    <t>1.1.2</t>
  </si>
  <si>
    <t>1.1.3</t>
  </si>
  <si>
    <t>1.1.4</t>
  </si>
  <si>
    <t>Создание условий для занятий физкультурой и спортом в общеобразовательных организациях, расположенных в сельской местности</t>
  </si>
  <si>
    <t>Реализация Государственного плана подготовки управленческих кадров для организаций народного хозяйства Российской Федерации в Ленинградской области</t>
  </si>
  <si>
    <t>1.4.3.</t>
  </si>
  <si>
    <t>1.4.4.</t>
  </si>
  <si>
    <t>Выплата премии Губернатора ЛО для поддержки талантливой молодежи</t>
  </si>
  <si>
    <t>Выплата премий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</si>
  <si>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</si>
  <si>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1.4.5.</t>
  </si>
  <si>
    <t>Выплата ежемесячной стипендии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</si>
  <si>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1.2.2.</t>
  </si>
  <si>
    <t>1.2.3.</t>
  </si>
  <si>
    <t>1.2.4.</t>
  </si>
  <si>
    <t>1.2.5.</t>
  </si>
  <si>
    <t>1.2.6.</t>
  </si>
  <si>
    <t>1.2.7.</t>
  </si>
  <si>
    <t>1.2.8.</t>
  </si>
  <si>
    <t>1.2.9.</t>
  </si>
  <si>
    <t>1.2.10.</t>
  </si>
  <si>
    <t>1.2.11.</t>
  </si>
  <si>
    <t>1.2.12.</t>
  </si>
  <si>
    <t>1.2.13.</t>
  </si>
  <si>
    <t>1.2.14.</t>
  </si>
  <si>
    <t>1.2.15.</t>
  </si>
  <si>
    <t>1.2.16.</t>
  </si>
  <si>
    <t>Приобретение для государственных и муниципальных образовательных организаций автобусов и микроавтобусов</t>
  </si>
  <si>
    <t>Ремонтные работы в общеобразовательных организациях</t>
  </si>
  <si>
    <t>Оснащение общеобразовательных организаций</t>
  </si>
  <si>
    <t>Разработка плана зонирования и дизайн-проектов помещений государственных общеобразовательных организаций</t>
  </si>
  <si>
    <t>Ремонтные работы в организациях дополнительного образования детей</t>
  </si>
  <si>
    <t>Оснащение учреждений дополнительного образования оборудованием</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</si>
  <si>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район, пос. Мга</t>
  </si>
  <si>
    <t>Строительство основной общеобразовательной школы с дошкольным отделением на 100 мест в дер. Сухое Кировского района</t>
  </si>
  <si>
    <t>Выплата ежемесячных стипендий Губернатора ЛО особо одаренным студентам - выпускникам ООУ ЛО, находящимся в трудной жизненной ситуации</t>
  </si>
  <si>
    <t>Поощрение одаренных детей-сирот и детей, оставшихся без попечения родителей, а также для лиц из числа детей-сирот и из числа детей, оставшихся без попечения родителей, обучающихся в образовательных организациях (Именная стипендия Губернатора Ленинградской области)</t>
  </si>
  <si>
    <t>1.14.</t>
  </si>
  <si>
    <t>Федеральный проект "Создание условий для обучения, отдыха и оздоровления детей и молодежи"</t>
  </si>
  <si>
    <t>3.5.</t>
  </si>
  <si>
    <t>3.6.</t>
  </si>
  <si>
    <t>Реализация государственных заданий образовательным организациям, реализующим мероприятия по оздоровлению детей, в том числе на организацию отдыха детей-сирот</t>
  </si>
  <si>
    <t>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</si>
  <si>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Организация отдыха на базе государственных организаций, в том числе для детей сирот, находящихся в трудной жизненной ситуации</t>
  </si>
  <si>
    <t>Ремонтные работы в организациях отдыха, оздоровления и занятости детей, подростков и молодежи</t>
  </si>
  <si>
    <t>Оснащение организаций оздоровления и отдыха</t>
  </si>
  <si>
    <t>Организация и проведение областного конкурса «Лучший оздоровительный лагерь Ленинградской области»</t>
  </si>
  <si>
    <t>Реализация проекта «Киноканикулы» в организациях отдыха и оздоровления детей Ленинградской области</t>
  </si>
  <si>
    <t>Разработка и обслуживание электронных информационных баз данных</t>
  </si>
  <si>
    <t>Организация деятельности структурного подразделения на базе ГБУ ЛО центра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t>
  </si>
  <si>
    <t>3.5.1.</t>
  </si>
  <si>
    <t>3.5.2.</t>
  </si>
  <si>
    <t>3.5.3.</t>
  </si>
  <si>
    <t>3.5.4.</t>
  </si>
  <si>
    <t>3.6.1.</t>
  </si>
  <si>
    <t>3.6.2.</t>
  </si>
  <si>
    <t>3.6.3.</t>
  </si>
  <si>
    <t>3.6.4.</t>
  </si>
  <si>
    <t>3.6.5.</t>
  </si>
  <si>
    <t>3.6.6.</t>
  </si>
  <si>
    <t>3.6.7.</t>
  </si>
  <si>
    <t>3.6.8.</t>
  </si>
  <si>
    <t>3.6.9.</t>
  </si>
  <si>
    <t>3.6.10.</t>
  </si>
  <si>
    <t>3.6.11.</t>
  </si>
  <si>
    <t>3.4.1.</t>
  </si>
  <si>
    <t>3.3.1.</t>
  </si>
  <si>
    <t>3.3.2.</t>
  </si>
  <si>
    <t>3.3.3.</t>
  </si>
  <si>
    <t>3.3.4.</t>
  </si>
  <si>
    <t>3.4.2.</t>
  </si>
  <si>
    <t>3.4.3.</t>
  </si>
  <si>
    <t>Компенсация стоимости проезда к месту учебы и обратно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</si>
  <si>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Обеспечение бесплатным питанием обучающихся в государственных учреждениях по программам СПО и ПО</t>
  </si>
  <si>
    <t>Обеспечение бесплатным питанием обучающихся в государственных учреждениях по основным общеобразовательным программам</t>
  </si>
  <si>
    <t>Выплата компенсации за обеспечение бесплатным двухразовым питанием обучающихся с ОВЗ на дому</t>
  </si>
  <si>
    <t>Обеспечение бесплатным питанием обучающихся в муниципальных учреждениях по основным общеобразовательным программам (субвенции)</t>
  </si>
  <si>
    <t>Организация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 (субсидии)</t>
  </si>
  <si>
    <t>Обеспечение горячим питанием обучающихся, получающих начальное общее образование (государственное учреждение)</t>
  </si>
  <si>
    <t>Обеспечение горячим питанием обучающихся, получающих начальное общее образование (субвенции)</t>
  </si>
  <si>
    <t>3.3.5.</t>
  </si>
  <si>
    <t>Поощрение победителя областного конкурса по выявлению перспективных моделей государственного общественного управления образованием</t>
  </si>
  <si>
    <t>Субсидии на государственное задание на прочие услуги, работы в области образования</t>
  </si>
  <si>
    <t>Технологическое обеспечение процедур оценки качества образования</t>
  </si>
  <si>
    <t>Создание региональных оценочных инструментов для проведения внутрирегионального анализа оценки качества образования</t>
  </si>
  <si>
    <t>Информационно-методическое сопровождение системы управления и оценки качества образования, проведение национально-региональных оценочных процедур</t>
  </si>
  <si>
    <t>Проведение и сопровождение функционирования системы независимой оценки качества образовательной деятельности</t>
  </si>
  <si>
    <t>Проведение социологических исследований по оценке удовлетворенности потребителей качеством предоставляемых образовательных услуг в Ленинградской области</t>
  </si>
  <si>
    <t>Повышение качества образования в школах с низким результатом обучения и в школах, функционирующих в неблагоприятных социальных условиях</t>
  </si>
  <si>
    <t>Поддержка школ со стабильно высокими образовательными результатами обучающихся</t>
  </si>
  <si>
    <t>Создание и обеспечение функционирования информационно-аналитического центра государственной итоговой аттестации обучающихся</t>
  </si>
  <si>
    <t>Оплата труда экспертов, привлекаемых к мероприятиям в рамках контрольно-надзорной деятельности при осуществлении комитетом переданных федеральных полномочий, предусмотренных ст.7 Федерального закона от 29.12.2012 №273-ФЗ "Об образовании в Российской Федерации"</t>
  </si>
  <si>
    <t>2.6.1.</t>
  </si>
  <si>
    <t>2.6.2.</t>
  </si>
  <si>
    <t>2.6.3.</t>
  </si>
  <si>
    <t>2.6.4.</t>
  </si>
  <si>
    <t>2.6.5.</t>
  </si>
  <si>
    <t>2.6.6.</t>
  </si>
  <si>
    <t>2.6.7.</t>
  </si>
  <si>
    <t>2.6.8.</t>
  </si>
  <si>
    <t>2.6.9.</t>
  </si>
  <si>
    <t>2.6.10.</t>
  </si>
  <si>
    <t>2.6.11.</t>
  </si>
  <si>
    <t>2.6.12.</t>
  </si>
  <si>
    <t>2.6.13.</t>
  </si>
  <si>
    <t>2.6.14.</t>
  </si>
  <si>
    <t>Проведение областного конкурса "Школа года", включая Поощрение победителей и лауреатов</t>
  </si>
  <si>
    <t>Реализация программ дополнительного профессионального образования</t>
  </si>
  <si>
    <t>Проведения праздника "День учителя" (включая награждение)</t>
  </si>
  <si>
    <t>Поощрение лучших учителей</t>
  </si>
  <si>
    <t>Единовременная премия лицам за звание «Почетный учитель»</t>
  </si>
  <si>
    <t>Организация и проведение в Ленинградской области педагогических форумов, методических поездов, научно-практических конференций</t>
  </si>
  <si>
    <t>Подготовка и издание полиграфической продукции</t>
  </si>
  <si>
    <t>Организация и проведение заседаний коллегии комитета</t>
  </si>
  <si>
    <t>Организация и проведение областного педагогического совета</t>
  </si>
  <si>
    <t>Организация и проведение областного родительского собрания</t>
  </si>
  <si>
    <t>Размещение в средствах массовой информации материалов о результатах деятельности системы образования Ленинградской области</t>
  </si>
  <si>
    <t>Проведение областной научно-практической конференции по проблемам развития дополнительного образования "День внешкольника"</t>
  </si>
  <si>
    <t>Международная деятельность: реализация образовательных проектов, проведение семинаров, международных встреч, конкурсных мероприятий (включая награждение)</t>
  </si>
  <si>
    <t>Организация и проведение областного слета вожатых и педагогов детских оздоровительных лагерей</t>
  </si>
  <si>
    <t>Организация и проведение "Школы вожатых"</t>
  </si>
  <si>
    <t>Организация и проведение совещаний руководителей муниципальных органов управления образованием</t>
  </si>
  <si>
    <t>Реализация мер для непрерывного профессионального роста педагогических работников, в том числе в других субъектах РФ с привлечением ресурсов федеральных центров развития педагогического мастерства и участием преподавателей, получивших общественное признание</t>
  </si>
  <si>
    <t>Разработка и обслуживание электронных информационных баз</t>
  </si>
  <si>
    <t>Оснащение организаций дополнительного профессионального образования</t>
  </si>
  <si>
    <t>Участие клуба "Учитель года Ленинградской области в общероссийских чемпионатах учительских клубов</t>
  </si>
  <si>
    <t>Проведение областного этапа всероссийского конкурса педагогов дополнительного образования детей "Сердце отдаю детям" (включая награждение)</t>
  </si>
  <si>
    <t>Проведение областного конкурса воспитательных программ оздоровительных организаций для детей, находящихся в трудной жизненной ситуации</t>
  </si>
  <si>
    <t>Организация и проведение областного конкурса вожатых детских загородных стационарных оздоровительных лагерей</t>
  </si>
  <si>
    <t>Поощрение лучших педагогов школьных спортивных клубов Ленинградской области</t>
  </si>
  <si>
    <t>Проведение конкурсов профессионального педагогического мастерства, включая награждение и участие в федеральных этапах</t>
  </si>
  <si>
    <t>Единовременные компенсационные выплаты учителям, прибывшим (переехавшим) на работу в сельские населённые пункты, либо рабочие поселки, либо поселки городского типа, либо города с населением до 50 тыс. человек</t>
  </si>
  <si>
    <t>Ремонтные работы в организациях дополнительного профессионального образования</t>
  </si>
  <si>
    <t>2.5.1.</t>
  </si>
  <si>
    <t>2.5.2.</t>
  </si>
  <si>
    <t>2.5.3.</t>
  </si>
  <si>
    <t>2.5.4.</t>
  </si>
  <si>
    <t>2.5.5.</t>
  </si>
  <si>
    <t>2.5.6.</t>
  </si>
  <si>
    <t>2.5.7.</t>
  </si>
  <si>
    <t>2.5.8.</t>
  </si>
  <si>
    <t>2.5.9.</t>
  </si>
  <si>
    <t>2.5.10.</t>
  </si>
  <si>
    <t>2.5.11.</t>
  </si>
  <si>
    <t>2.5.12.</t>
  </si>
  <si>
    <t>2.5.13.</t>
  </si>
  <si>
    <t>2.5.14.</t>
  </si>
  <si>
    <t>2.5.15.</t>
  </si>
  <si>
    <t>2.5.17.</t>
  </si>
  <si>
    <t>2.5.16.</t>
  </si>
  <si>
    <t>2.5.18.</t>
  </si>
  <si>
    <t>2.5.19.</t>
  </si>
  <si>
    <t>2.5.20.</t>
  </si>
  <si>
    <t>2.5.21.</t>
  </si>
  <si>
    <t>2.5.22.</t>
  </si>
  <si>
    <t>2.5.23.</t>
  </si>
  <si>
    <t>2.5.24.</t>
  </si>
  <si>
    <t>2.5.25.</t>
  </si>
  <si>
    <t>2.5.26.</t>
  </si>
  <si>
    <t>2.5.27.</t>
  </si>
  <si>
    <t>2.5.28.</t>
  </si>
  <si>
    <t>2.5.29.</t>
  </si>
  <si>
    <t>Оснащение учреждений профессионального образования</t>
  </si>
  <si>
    <t>Капитальный ремонт спортивных сооружений и стадионов</t>
  </si>
  <si>
    <t>2.4.1.</t>
  </si>
  <si>
    <t>2.4.2.</t>
  </si>
  <si>
    <t>2.4.3.</t>
  </si>
  <si>
    <t>2.4.4.</t>
  </si>
  <si>
    <t>Реализация программ профессионального образования</t>
  </si>
  <si>
    <t>2.3.1</t>
  </si>
  <si>
    <t>Обеспечение деятельности нетипового государственного учреждения</t>
  </si>
  <si>
    <t>2.3.2</t>
  </si>
  <si>
    <t>2.3.3</t>
  </si>
  <si>
    <t>Реализация программ высшего образования</t>
  </si>
  <si>
    <t>Проведение мониторинговых исследований в системе профессионального образования, в том числе мониторинг потребности в профессиональных кадрах</t>
  </si>
  <si>
    <t>Организация и проведение областного праздника для выпускников-отличников, обучающихся по программам среднего профессионального образования</t>
  </si>
  <si>
    <t>2.3.4</t>
  </si>
  <si>
    <t>2.3.5</t>
  </si>
  <si>
    <t>Транспортное обеспечение перевозки студентов от места жительства до образовательных учреждений и обратно</t>
  </si>
  <si>
    <t>2.3.6</t>
  </si>
  <si>
    <t>Организация стажировок и повышения квалификации руководителей, преподавателей и мастеров производственного обучения</t>
  </si>
  <si>
    <t>Приведение содержания и технологий среднего профессионального образования и высшего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</si>
  <si>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Организация стажировок и повышения квалификации профессорско-преподавательского состава</t>
  </si>
  <si>
    <t>Организация и проведение областной олимпиады по общеобразовательным предметам для студентов, обучающихся по программам среднего профессионального образования, государственных профессиональных образовательных организаций и образовательных организаций высшего образования</t>
  </si>
  <si>
    <t>Организация и проведение олимпиад и конкурсов для студентов-инвалидов и студентов с ограниченными возможностями здоровья</t>
  </si>
  <si>
    <t>Научно-методическое обеспечение формирования доступной среды для обучения инвалидов и лиц с ограниченными возможностями здоровья</t>
  </si>
  <si>
    <t>Выплата вознаграждения за классное руководство (кураторство)</t>
  </si>
  <si>
    <t>2.3.7</t>
  </si>
  <si>
    <t>2.3.8</t>
  </si>
  <si>
    <t>2.3.9</t>
  </si>
  <si>
    <t>2.3.10</t>
  </si>
  <si>
    <t>2.3.11</t>
  </si>
  <si>
    <t>2.3.12</t>
  </si>
  <si>
    <t>2.3.13</t>
  </si>
  <si>
    <t>2.3.14</t>
  </si>
  <si>
    <t>2.3.15</t>
  </si>
  <si>
    <t>2.3.16</t>
  </si>
  <si>
    <t>2.2.1</t>
  </si>
  <si>
    <t>2.2.2</t>
  </si>
  <si>
    <t>Текущее содержание казенных общеобразовательных организаций</t>
  </si>
  <si>
    <t>Реализация программ общего образования государственными образовательными организациями</t>
  </si>
  <si>
    <t>Обеспечение деятельности центра диагностики и консультирования</t>
  </si>
  <si>
    <t>Реализация программ дополнительного образования детей в государственных образовательных организациях</t>
  </si>
  <si>
    <t>Реализация программ начального общего, основного общего, среднего общего образования в частных организациях (субвенции)</t>
  </si>
  <si>
    <t>Разработка и издание учебно-методических пособий по внедрению ФГОС начального, основного и среднего (полного) общего образования</t>
  </si>
  <si>
    <t>Проведение научно-практических семинаров и конференций по проблемам образования детей и молодежи с ограниченными возможностями здоровья</t>
  </si>
  <si>
    <t>Проведение областного конкурса "Я выбираю..." (включая награждение)</t>
  </si>
  <si>
    <t>Организация участия в Международном салоне Образование</t>
  </si>
  <si>
    <t>Проведение научно-практической конференции или семинара по вопросам сопровождения детей с девиантным поведением</t>
  </si>
  <si>
    <t>Проведение научно-практической конференции по актуальным вопросам развития образования</t>
  </si>
  <si>
    <t>Проведение областного спортивно-развлекательного праздника для детей с ограниченными возможностями здоровья "Старты надежд"</t>
  </si>
  <si>
    <t>Проведение регионального этапа всероссийских соревнований школьников "Президентские спортивные игры" и "Президентские состязания"</t>
  </si>
  <si>
    <t>Участие команды ЛО в межрегиональных соревнованиях "Школа безопасности "Юный спасатель"</t>
  </si>
  <si>
    <t>Проведение школы безопасности</t>
  </si>
  <si>
    <t>Организация и проведение велопробега</t>
  </si>
  <si>
    <t>Создание и организация работы центра по профилактике детского дорожно-транспортного травматизма</t>
  </si>
  <si>
    <t>Проведение межрегиональной конференции "Школа, устремленная в будущее"</t>
  </si>
  <si>
    <t>Развитие художественно-творческой составляющей содержания общего образования в Ленинградской области "Русский музей"</t>
  </si>
  <si>
    <t>Реализация программ начального общего, основного общего, среднего общего образования общеобразовательными организациями в муниципальных организациях (субвенции)</t>
  </si>
  <si>
    <t>Проведение областной конференции "Современное воспитание: задачи, проблемы, перспективы развития"</t>
  </si>
  <si>
    <t>Выплата вознаграждения за классное руководство</t>
  </si>
  <si>
    <t>Приобретение подарков первоклассникам</t>
  </si>
  <si>
    <t>Мероприятия по профилактике безнадзорности и правонарушений несовершеннолетних</t>
  </si>
  <si>
    <t>Проведение областного конкурса для дошкольников «Шаг вперед»</t>
  </si>
  <si>
    <t>Реализация программ дошкольного образования (субвенции)</t>
  </si>
  <si>
    <t>Реализация программ дошкольного образования частными образовательными организациями и индивидуальными предпринимателями (субвенции)</t>
  </si>
  <si>
    <t>Обеспечение реализации основных видов деятельности Регионального Консультационного Центра по взаимодействию дошкольных образовательных организаций различных форм и родительской общественности</t>
  </si>
  <si>
    <t>Публикация информационно-методических материалов по вопросам дошкольного образования</t>
  </si>
  <si>
    <t>Ремонтные работы в дошкольных образовательных организациях (субсидии)</t>
  </si>
  <si>
    <t>Реализация программ дошкольного образования (государственные учреждения)</t>
  </si>
  <si>
    <t>Ремонтные работы в дошкольных образовательных организациях (государственные учреждения)</t>
  </si>
  <si>
    <t>Выплата компенсации части родительской платы  (субвенции)</t>
  </si>
  <si>
    <t>2.1.1</t>
  </si>
  <si>
    <t>2.1.2</t>
  </si>
  <si>
    <t>2.1.3</t>
  </si>
  <si>
    <t>2.1.4</t>
  </si>
  <si>
    <t>2.1.5</t>
  </si>
  <si>
    <t>2.1.6</t>
  </si>
  <si>
    <t>2.1.7</t>
  </si>
  <si>
    <t>2.1.8</t>
  </si>
  <si>
    <t>1.14.1</t>
  </si>
  <si>
    <t>1.13.1</t>
  </si>
  <si>
    <t>1.13.2</t>
  </si>
  <si>
    <t>Организация мероприятий по военно-патриотическому воспитанию студентов профессиональных образовательных организаций</t>
  </si>
  <si>
    <t>1.12.1</t>
  </si>
  <si>
    <t>1.11.1</t>
  </si>
  <si>
    <t>Приобретение дошкольного образовательного учреждения «Детский сад №10 ОАО «Российские железные дороги» расположенного по адресу: Ленинградская область, Кировский район, г.п. Мга, Березовый переулок, д. 1</t>
  </si>
  <si>
    <t>1.11.2</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</si>
  <si>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город Тосно, улица Чехова, дом 1</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</si>
  <si>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</si>
  <si>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1.11.3</t>
  </si>
  <si>
    <t>1.11.4</t>
  </si>
  <si>
    <t>1.11.5</t>
  </si>
  <si>
    <t>1.11.6</t>
  </si>
  <si>
    <t>1.11.7</t>
  </si>
  <si>
    <t>1.11.8</t>
  </si>
  <si>
    <t>Государственная поддержка некоммерческих организаций Ленинградской области, обеспечивающих реализацию мероприятий по подготовке кадров для экономики Ленинградской области</t>
  </si>
  <si>
    <t>Поощрение победителей, призеров и экспертов чемпионатов «Абилимпикс»</t>
  </si>
  <si>
    <t>1.7.1</t>
  </si>
  <si>
    <t>1.7.2</t>
  </si>
  <si>
    <t>1.7.3</t>
  </si>
  <si>
    <t>1.7.4</t>
  </si>
  <si>
    <t>1.7.5</t>
  </si>
  <si>
    <t>Поощрение студентов-инвалидов, обучающихся в государственных образовательных организациях Ленинградской области</t>
  </si>
  <si>
    <t>1.7.6</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</si>
  <si>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</si>
  <si>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Участие и проведение выставок, конференций, семинаров, опросов, симпозиумов, конгрессов и т.д. с целью профобразования</t>
  </si>
  <si>
    <t>Проведение областной спартакиады учащихся образовательных организаций профессионального образования и участие во всероссийских спортивных соревнованиях (включая награждение)</t>
  </si>
  <si>
    <t>1.7.7</t>
  </si>
  <si>
    <t>1.7.8</t>
  </si>
  <si>
    <t>Развитие в Ленинградской области международного конкурсного движения "Молодые профессионалы"</t>
  </si>
  <si>
    <t>1.7.9</t>
  </si>
  <si>
    <t>1.7.10</t>
  </si>
  <si>
    <t>1.7.11</t>
  </si>
  <si>
    <t>1.7.12</t>
  </si>
  <si>
    <t>1.7.13</t>
  </si>
  <si>
    <t>1.7.14</t>
  </si>
  <si>
    <t>1.7.15</t>
  </si>
  <si>
    <t>Строительство центра адаптивной физической культуры ГАПОУ ЛО "Мультицентр социальной и трудовой интеграции"</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</si>
  <si>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</si>
  <si>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</si>
  <si>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</si>
  <si>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</si>
  <si>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</si>
  <si>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</si>
  <si>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</si>
  <si>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</si>
  <si>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</si>
  <si>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</si>
  <si>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</si>
  <si>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</si>
  <si>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</si>
  <si>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</si>
  <si>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</si>
  <si>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</si>
  <si>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</si>
  <si>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</si>
  <si>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</si>
  <si>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</si>
  <si>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</si>
  <si>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</si>
  <si>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</si>
  <si>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</si>
  <si>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</si>
  <si>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</si>
  <si>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</si>
  <si>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</si>
  <si>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</si>
  <si>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</si>
  <si>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</si>
  <si>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</si>
  <si>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</si>
  <si>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</si>
  <si>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</si>
  <si>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</si>
  <si>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</si>
  <si>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</si>
  <si>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</si>
  <si>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Заместитель председателя комитета - начальник отдела экономики и организации бюджетного процесса Бойцова Е.В.</t>
  </si>
  <si>
    <t>Средняя общеобразовательная школа на 1175 мест в г.Гатчина, микрорайон «Аэродром» по адресу: Российская Федерация, Ленинградская область, Гатчинский муниципальный район», город Гатчина, земельный участок с кадастровым №47:25:0107016:810</t>
  </si>
  <si>
    <r>
      <t>Проведение мероприятий по оздоровительной кампании детей, находящихся в трудной жизненной ситуации (субсидии)</t>
    </r>
    <r>
      <rPr>
        <sz val="10"/>
        <color rgb="FFFF0000"/>
        <rFont val="Times New Roman"/>
        <family val="1"/>
        <charset val="204"/>
      </rPr>
      <t xml:space="preserve"> </t>
    </r>
  </si>
  <si>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</si>
  <si>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Поощрение одаренных детей-сирот и детей, оставшихся без попечения родителей, а также для лиц из числа детей-сирот и из числа детей, оставшихся без попечения родителей, обучающихся в образовательных организациях высшего образования (Именная стипендия Губернатора Ленинградской области)</t>
  </si>
  <si>
    <t>Организация и проведение регионального фестиваля для дошкольников Baby Skills (с учетом награждения участников)</t>
  </si>
  <si>
    <t>Приобретение входных билетов на новогодние представления для обучающихся и воспитанников государственных и муниципальных образовательных организаций Ленинградской области</t>
  </si>
  <si>
    <t>Наименование государственной программы: "Современное образование Ленинградской области"</t>
  </si>
  <si>
    <t>Областной бюджет</t>
  </si>
  <si>
    <t>Прочие источники</t>
  </si>
  <si>
    <t>Федеральный бюджет</t>
  </si>
  <si>
    <t xml:space="preserve">Отчет о реализации государственной программы </t>
  </si>
  <si>
    <t>Ответственный исполнитель: Комитет общего и профессионального образования Ленинградской области</t>
  </si>
  <si>
    <t>Местные бюджеты</t>
  </si>
  <si>
    <t xml:space="preserve">Всего по государственной программе
</t>
  </si>
  <si>
    <t>Подпрограмма 1. "Развитие современного образования в Ленинградской области"</t>
  </si>
  <si>
    <t>Подпрограмма 3. "Предоставление социальных гарантий"</t>
  </si>
  <si>
    <t>Итого по Подпрограмме 2. "Обеспечение условий развития современного образования в Ленинградской области"</t>
  </si>
  <si>
    <t>Итого по Подпрограмме 1. "Развитие современного образования в Ленинградской области"</t>
  </si>
  <si>
    <t>Итого по Подпрограмме 3. "Предоставление социальных гарантий"</t>
  </si>
  <si>
    <t>Организация отдыха и оздоровления детей и подростков в муниципальных детских оздоровительных лагерях (субсидии)</t>
  </si>
  <si>
    <t>2.4.5</t>
  </si>
  <si>
    <t>Выполнение проектно-изыскательских работ, строительный контроль и авторский надзор при проведении ремонтных работ</t>
  </si>
  <si>
    <t>1.1.5</t>
  </si>
  <si>
    <t>1.1.6</t>
  </si>
  <si>
    <t>1.11.9</t>
  </si>
  <si>
    <t>1.11.10</t>
  </si>
  <si>
    <t>Проведение областного конкурса для дошкольников «Шаг вперед» (Гранты в форме субсидий по итогам областных конкурсов в области образования)</t>
  </si>
  <si>
    <t>2.2.42</t>
  </si>
  <si>
    <t>Сопровождение внедрения регионального стандарта по обеспечению горячим питанием обучающихся 1-4 классов в государственных и муниципальных образовательных организациях Ленинградской области</t>
  </si>
  <si>
    <t>Организация выездных заседаний межведомственной координационной комиссии при Правительстве Ленинградской области по вопросам оздоровления, отдыха и занятости детей и подростков</t>
  </si>
  <si>
    <t>2.4.6.</t>
  </si>
  <si>
    <t>Содержание (эксплуатация) имущества, находящегося в государственной (муниципальной) собственности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</si>
  <si>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</si>
  <si>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</si>
  <si>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2.5.30.</t>
  </si>
  <si>
    <t>3.4.4.</t>
  </si>
  <si>
    <t>Выплата ежемесячной стипендии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</si>
  <si>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Объем финансового обеспечения государственной программы в 2023 году (тыс. рублей)</t>
  </si>
  <si>
    <t xml:space="preserve">Комитет  по строительству Ленинградской области </t>
  </si>
  <si>
    <t>Средняя общеобразовательная школа на 1175 мест в г. Мурино Всеволожского муниципального района Ленинградской области (реализация в рамках концессионного соглашения)</t>
  </si>
  <si>
    <t>КОиПО ЛО</t>
  </si>
  <si>
    <t>Комитет по строительству Ленинградской области</t>
  </si>
  <si>
    <t>В общеобразовательных организациях, расположенных в сельской местности и малых городах, созданы и функционируют центры образования естественно-научной и технологической направленностей</t>
  </si>
  <si>
    <t>На базе общеобразовательных организаций созданы и функционируют детские технопарки «Кванториум»</t>
  </si>
  <si>
    <t>Обновлена материально-техническая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t>
  </si>
  <si>
    <t>Первый заместитель председателя комитета общего и профессионального образования Ленинградской области Голубев И.А.</t>
  </si>
  <si>
    <t>Заместитель председателя комитета - начальник департамента профессионального образования, развития инфраструктуры и организационной деятельности Колыхматов В.И.</t>
  </si>
  <si>
    <t>Ответственный ГРБС за реализацию структурного элемента</t>
  </si>
  <si>
    <t>Оснащение психолого-медико-педагогической службы сопровождения образовательного процесса обучающихся с ОВЗ</t>
  </si>
  <si>
    <t>Реновация старых школ</t>
  </si>
  <si>
    <t>Техническое оснащение инженерных классов в общеобразовательных организациях</t>
  </si>
  <si>
    <t>Реконструкция здания общеобразовательной школы №68 в г. Лодейное Поле</t>
  </si>
  <si>
    <t>Создание центров цифрового образования детей</t>
  </si>
  <si>
    <t>Комитет по здравоохранению Ленинградской области</t>
  </si>
  <si>
    <t>Комитет по культуре и туризму Ленинградской области</t>
  </si>
  <si>
    <t>Участие сборной команды обучающихся и студентов Ленинградской области во Всероссийских спортивных соревнованиях</t>
  </si>
  <si>
    <t>Конкурс профессионального мастерства. Всероссийская олимпиада профессионального мастерства, национальные и региональные чемпионаты профессионального мастерства, международные и иные конкурсы по компетенциям, квалификациям, профессиям, специальностям и направлениям подготовки, в т.ч. в рамках международного движения World Skills</t>
  </si>
  <si>
    <t>1.11.11</t>
  </si>
  <si>
    <t>1.11.12</t>
  </si>
  <si>
    <t>1.11.13</t>
  </si>
  <si>
    <t>Выкуп зданий дошкольных образовательных организаций</t>
  </si>
  <si>
    <t>Реконструкция школы на 115 мест с размещением МК ДОУ «Заборьевский детский сад» на 2 группы (35 детей), пос.Заборье Бокситогорского район</t>
  </si>
  <si>
    <t>Приобретение встроенно-пристроенных помещений дошкольного образовательного учреждения на 100 мест с оборудованием по адресу:Всеволожский муниципальный район, г.Мурино, Екатерининская улица, дом 8, корпус 2, пом 2-Н</t>
  </si>
  <si>
    <t>Приобретение встроенно-пристроенных помещений дошкольного образовательного учреждения на 100 мест с оборудованием по адресу: Всеволожский муниципальный район, город Мурино, улица Шувалова, дом 22, корпус 3,пом. 1-Н.</t>
  </si>
  <si>
    <t>Приобретение встроенно-пристроенных помещений дошкольного образовательного учреждения на 100 мест с оборудованием по адресу: Всеволожский муниципальный район, город Мурино, проект Ручьевский, дом 15, помещение 94Н.</t>
  </si>
  <si>
    <t>Приобретение здания дошкольного образовательного учреждения №1 на 200 мест с оборудованием по адресу: Всеволожский муниципальный район, Заневское городское поселение, гп. Янино-1, ул. Ясная, дом 6.</t>
  </si>
  <si>
    <t>Приобретение здания дошкольной образовательной организации на 190 мест с оборудованием по адресу: Всеволожский муниципальный район, Заневское городское поселение, г. Кудрово, Европейский проспект, дом 8а.</t>
  </si>
  <si>
    <t>1.12.2</t>
  </si>
  <si>
    <t>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</si>
  <si>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1.13.3</t>
  </si>
  <si>
    <t>1.13.4</t>
  </si>
  <si>
    <t>Организация участия во всероссийских конкурсах, направленных на выявление и поддержку развития лидерских компетенций школьников</t>
  </si>
  <si>
    <t>Поддержка деятельности регионального отделения Общероссийской общественно-государственной детско-юношеской организации "Российское движение школьников"</t>
  </si>
  <si>
    <t>Модернизация школьных систем образования</t>
  </si>
  <si>
    <t>2.1.9</t>
  </si>
  <si>
    <t>Оснащение образовательных организаций дошкольного образования</t>
  </si>
  <si>
    <t>Проведение областной научно-практической конференции "Психолого-педагогическое сопровождение процессов развития ребенка</t>
  </si>
  <si>
    <t>Проведение областного конкурса классных руководителей "Классный, самый классный" (включая награждение)</t>
  </si>
  <si>
    <t>Проведение научно-практических конференций "Роль социальных институтов в профилактике вредных привычек", "Здоровье и образование"</t>
  </si>
  <si>
    <t>Проведение социально-психологического тестирования обучающихся образовательных организаций, издание пособия</t>
  </si>
  <si>
    <t>Обмен делегациями победителей конкурса на знание географии, истории и культуры страны и региона-партнера</t>
  </si>
  <si>
    <t>Проведение регионального конкурса "Инклюзивная школа"</t>
  </si>
  <si>
    <t>Производство короткометражных видеофильмов о государственных общеобразовательных организациях Ленинградской области</t>
  </si>
  <si>
    <t>Организация участия обучающихся в образовательных сборах (сменах) всероссийского и международных уровней</t>
  </si>
  <si>
    <t>Чествование победителей конкурсных мероприятий областного, всероссийского и международного уровней, выпускников школ и выпускников - отличников, обучающихся по программа среднего профессионального образования</t>
  </si>
  <si>
    <t>Организация участия обучающихся в Кремлевской елке</t>
  </si>
  <si>
    <t>Организация и проведение профильных смен по подготовке школьников к Всероссийской олимпиаде школьников</t>
  </si>
  <si>
    <t>Организация и проведение массовых физкультурно-спортивных мероприятий с обучающимися, включая награждение, Организация и проведение велопробега</t>
  </si>
  <si>
    <t>Организация и проведение региональных чемпионатов, конкурсов и олимпиад социально-гуманитарной, технической и естественнонаучной направленностей и организация участия во всероссийских этапах</t>
  </si>
  <si>
    <t>Комитет правопорядка и безопасности Ленинградской области</t>
  </si>
  <si>
    <t>Обеспечение внедрения и функционирования автоматизированных информационных систем (федерального, регионального, вузовского и др.уровней)</t>
  </si>
  <si>
    <t>Организация и обеспечение участия в выставках, конференциях, форумах и иных выставочных мероприятиях</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</si>
  <si>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</si>
  <si>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2.3.17</t>
  </si>
  <si>
    <t>2.3.18</t>
  </si>
  <si>
    <t>2.3.19</t>
  </si>
  <si>
    <t>Комитет экономического развития и инвестиционной деятельности Ленинградской области</t>
  </si>
  <si>
    <t>Ремонтные работы в организациях профессионального образования (СПО и ВО)</t>
  </si>
  <si>
    <t xml:space="preserve">Комитет по здравоохранению Ленинградской области  </t>
  </si>
  <si>
    <t>Материально обеспечение осуществления переданных полномочий по лицензированию образовательной деятельности государственной аккредитации образовательных учреждений</t>
  </si>
  <si>
    <t>Оплата услуг экспертов и возмещение расходов, понесенных ими в связи с проведением аккредитационной экспертизы соответствия качества образования в образовательной организации ( у индивидуального предпринимателя) аккредитационным показателям и процедуры оценки соответствия образовательных организаций и индивидуальных предпринимателей лицензионным требованиям</t>
  </si>
  <si>
    <t>Продвижение аккаунтов комитета в социальных сетях с целью популяризации деятельности системы образования Ленинградской области</t>
  </si>
  <si>
    <t>Поставка новогодних подарков для детей-сирот и детей, оставшихся без попечения родителей, из детских домов и специальных (коррекционных) школ-интернатов, для детей-сирот и детей, оставшихся без попечения родителей, обучающихся в организациях</t>
  </si>
  <si>
    <t>Разработка и издание методических пособий для педагогических и иных работников оздоровительных лагерей</t>
  </si>
  <si>
    <t>Проведение мероприятий по оздоровительной кампании детей, находящихся в трудной жизненной ситуации (государственные учреждения)</t>
  </si>
  <si>
    <t>Ремонтные работы в общеобразовательных организациях (субсидии)</t>
  </si>
  <si>
    <t>Ремонтные работы в организациях дополнительного образования детей (субсидии)</t>
  </si>
  <si>
    <t>Капитальный ремонт пришкольных спортивных сооружений и стадионов (субсидии)</t>
  </si>
  <si>
    <t>Обеспечение повышения квалификации педагогических работников по персонифицированной модели (субсидии)</t>
  </si>
  <si>
    <t>Реновация организаций дошкольного образования (субсидии)</t>
  </si>
  <si>
    <t>Капитальный ремонт в соответствии с планом графиком, финансирование по графику август 2023 г.</t>
  </si>
  <si>
    <t>Финансирование Государственного задния  ГАУ ДПО "УМЦ ГОЧС и ПБ Ленинградской области" в соответствии с графиком Соглашения</t>
  </si>
  <si>
    <t>Ежемесячную именную стипендию Губернатора Ленинградской области для одаренных детей-сирот и детей, оставшихся без попечения родителей, обучающихся в образовательных организациях высшего образования, в 2023 году получили 60 человек.</t>
  </si>
  <si>
    <t xml:space="preserve">Региональный этап чемпионата по профессиональному мастерству «Профессионалы» Ленинградской области – 2023 прошел в период с 27 по 31 марта 2023 года. Количество компетенций: 46, из них 36 – основная группа, 10  - юниорская группа.  Более 800 представителей Ленинградской области приняли участие в Региональном чемпионате, из них: конкурсантов –  349 человек, экспертов –  371 человек,  128  волонтеров. Количество победителей Регионального этапа: 60 человек, 120 призеров. Общее количество награжденных конкурсантов – 180 человек, из них юниоров – 45 человек. </t>
  </si>
  <si>
    <r>
      <t xml:space="preserve">Субсидии выделены на проведение Регионального этапа "Абилимпикс", который пройдет  17-18 апреля  на 10 площадках образовательных организация ЛО по 43 компетенциям и </t>
    </r>
    <r>
      <rPr>
        <sz val="11"/>
        <color rgb="FF2C2D2E"/>
        <rFont val="Times New Roman"/>
        <family val="1"/>
        <charset val="204"/>
      </rPr>
      <t xml:space="preserve"> включает 60 соревнований. </t>
    </r>
    <r>
      <rPr>
        <sz val="11"/>
        <color theme="1"/>
        <rFont val="Times New Roman"/>
        <family val="1"/>
        <charset val="204"/>
      </rPr>
      <t>Количество участников во всех заявленных категориях– 236 человек (135 школьников, 160 студентов, 40 специалистов)</t>
    </r>
  </si>
  <si>
    <t xml:space="preserve">Государственному автономному нетиповому профессиональному образовательному учреждению Ленинградской области  «Мультицентр социальной и трудовой интеграции» выделена субсидия на создание доступной среды и создание специальных образовательных условий профессионального обучения лиц с ОВЗ и инвалидностью, включающих: разработки адаптированных основных образовательных программ профессионального обучения; создания методической базы для поддержки образовательного процесса при обучении инвалидов; формирования учебно-методических комплексов по различным профессиям и для различных нозологических групп; повышения профессиональной компетенции педагогов; создания материалов и проведения мероприятий, позволяющих мультиплицировать опыт профессионального обучения </t>
  </si>
  <si>
    <t>Подготовлены документы о финансировании. Проведение конкурса запланировано в октябре 2023 года</t>
  </si>
  <si>
    <t>выполнено</t>
  </si>
  <si>
    <t xml:space="preserve"> В рамках мероприятия запланировано проведение научно-практической  конференции «Школа, устремленная в будущее» с объмом финансирования  345 695, 00 руб. 
Подготовлено техническое задание на проведение конференции, которая планируется в октябре 2023  г.
</t>
  </si>
  <si>
    <t>Подготовлено техническое задание на проведение мероприятия «Разработка и обслуживание электронных информационных баз». Заключено соглашение с ГАОУ ДПО «ЛОИРО». Проведение мероприятия планируется в октябре 2023 г.</t>
  </si>
  <si>
    <t>Заключены соглашения с муниципальными районами Ленинградской области на проведение ремонтных работ в 14 муниципальных районах. Работы будут проводиться в летний период.</t>
  </si>
  <si>
    <t>Ремонтные работы в организациях дополнительного образования детей – Заключены соглашения с муниципальными районами Ленинградской области на проведение ремонтных работ дополнительного образования в 14 муниципальных районах. Работы будут проводиться в летний период.</t>
  </si>
  <si>
    <t>Планируется приобретение путевок для 520 детей в ТЖС в организации отдыха и 142 детей-инвалидов в санаторий на сентябрь-октябрь 2023 года</t>
  </si>
  <si>
    <t xml:space="preserve">Заключены соглашения с подведомственными ОУ </t>
  </si>
  <si>
    <t>заключено  соглашение на капитальный ремонт спортивных сооружений и стадионов с подведомственным ОУ</t>
  </si>
  <si>
    <t>заключено  соглашение с подведомственным ОУ</t>
  </si>
  <si>
    <t>Заключено соглашение с подведомственным ОУ</t>
  </si>
  <si>
    <t>заключены соглашения с подведомственными на ремонтные работы в организациях отдыха и оздоровления детей</t>
  </si>
  <si>
    <t>Текущее содержание 1 бюджетной дошкольной организации (Государственное бюджетное дошкольное образовательное учреждение Ленинградской области "Всеволожский детский сад компенсирующего вида") Заработная плата, коммунальные платежи, питание, текущее содержание.</t>
  </si>
  <si>
    <t xml:space="preserve">Субвенция  направлена в бюджеты 18 муниципальных образований Ленинградской области </t>
  </si>
  <si>
    <t>Направление  субвенции в МР для возмещение раходов частным  дошкольным образовательным организациям и ИП, реализующим программы дошкольного образования</t>
  </si>
  <si>
    <t>Обеспечение выплаты компенсации части родительской платы.Субвенции направлены в муниципальные образования исходя из численности детей .</t>
  </si>
  <si>
    <t>Обеспечение текущего содержания 2 казенных общеобразовательных организаций  (ГКОУ ЛО «Форносовская вечерняя (сменная) школа» и ГКОУ ЛО «Саблинская вечерняя школа»)</t>
  </si>
  <si>
    <t>Обеспечение текущего содержания 26 бюджетных общеобразовательных организаций Заключены Соглашения с подведомственными ОУ</t>
  </si>
  <si>
    <t>Обеспечение деятельности ГБУ ГБУ ДО «ЛО ППМС-центр». Центр осуществляет функции главной областной консультативно-диагностической  службы, в состав которой входит Центральная психолого-медико-педагогическая комиссия Ленинградской области, рекомендации которой обязательны для территориальных психолого-медико-педагогических комиссий  и образовательных учреждений Ленинградской области.  ГБУ ДО «ЛО ППМС-центр»  создает условия для реализации гарантированного гражданам Российской Федерации права на получение бесплатного коррекционно-развивающего и компенсирующего образования, а также бесплатной психолого-педагогической и медико-социальной помощи</t>
  </si>
  <si>
    <t xml:space="preserve">Направлены субсидии на выполнение государственного задания ГБУ ДО «ЦЕНТР «ЛАДОГА» и  ГБУ ДО Центр "Интеллект"   реализация программ дополнительного образования детей в ГУ </t>
  </si>
  <si>
    <t xml:space="preserve">Выделена и направлена  субвенция для возмещения затрат   частным образовательным организациям общего образования </t>
  </si>
  <si>
    <t xml:space="preserve">Субвенция на реализацию программ начального общего, основного общего, среднего общего образования общеобразовательными организациями в муниципальных организациях  направлена в бюджеты 18 муниципальных образований Ленинградской области </t>
  </si>
  <si>
    <t>Доля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 - 100 %</t>
  </si>
  <si>
    <t xml:space="preserve">Обучение людей по программам професионального образования: 
- по программам  профессиональной подготовки по профессиям рабочих, должностям служащих .,                                                      - по программам подготовки квалифицированных рабочих, служащих  .,
- по программам подготовки специалистов среднего звена .
в 28 государственных бюджетных и автономных организациях Ленинградской области        </t>
  </si>
  <si>
    <t>Обучение студентов по программам ВПО в  ГАОУ ВО ЛО «ЛГУ имени А.С. Пушкина» и в АОУ ВО ЛО ГИЭФПТ</t>
  </si>
  <si>
    <t xml:space="preserve">Организована перевозка  студентов,  от места жительства до образовательных учреждений и обратно автобусом </t>
  </si>
  <si>
    <t>Количество предоставленных выплат ежемесячного денежного вознаграждения за классное руководство (кураторство) педагогическим работникам образовательных организаций в общем количестве запланированных таких выплат - 100 %</t>
  </si>
  <si>
    <t>Реализация  мероприятий государственных заданий ГАОУ ДПО «ЛОИРО», ГАОУ ВО ЛО «ЛГУ имени А.С. Пушкина» и АОУ ВО ЛО ГИЭФПТ.Повышение квалификации педагогических работников</t>
  </si>
  <si>
    <t>Ведение региональной информационной системы обеспечения проведения ГИА обучающихся, освоивших основные образовательные программы основного общего и среднего общего образования, организационно-технологическое сопровождение ГИА. Информационно-технологическое обеспечение осуществления мониторинга в системе образования Ленинградской области</t>
  </si>
  <si>
    <t>Обучающиеся с ОВЗ на дому обеспечены выплатами компенсации за обеспечение бесплатным двухразовым питанием , Заключены Соглашения с подведомственными ОУ</t>
  </si>
  <si>
    <t>Обеспечено компенсацией питания . обучающихся с ОВЗ на дому. Заключено Соглашение с подведомственным ОУ</t>
  </si>
  <si>
    <t>Обеспечение бесплатным питанием обучающихся в государственных учреждениях по основным общеобразовательным программам .</t>
  </si>
  <si>
    <t>Организация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 исходя из численности обучающихся</t>
  </si>
  <si>
    <t xml:space="preserve">Организовано бесплатное горячее питание обучающихся, получающих начальное общее образование в государственных и муниципальных образовательных организациях </t>
  </si>
  <si>
    <t>Организовано бесплатное горячее питание обучающихся в подведомственном ОУ (заключено Соглашение с ОУ)</t>
  </si>
  <si>
    <t>Заключено Соглашение с подведомственным ОУ на выплату академической стипендии</t>
  </si>
  <si>
    <t>Заключены Соглашения  с подведомственными ОУ .Выплачена  компенсация стоимости проезда студентам.</t>
  </si>
  <si>
    <t>Заключены Соглашения с подведомственными ОУ. Обеспечены бесплатным питанием обучающихся в государственных учреждениях по программам СПО и ПО .</t>
  </si>
  <si>
    <t xml:space="preserve">Перечислены субсидии на государственное задание четырем образовательным организациям, реализующим мероприятия по оздоровлению детей, в том числе на организацию отдыха детей-сирот </t>
  </si>
  <si>
    <t>Заключено Соглашение с муниципальным районом на создание "Кванториума"</t>
  </si>
  <si>
    <t>данное мероприятие запланировано на 2025 год</t>
  </si>
  <si>
    <t>Средства на выплаты советникам директора по воспитанию и взаимодействию с детскими общественными объединениями в общеобразовательных организациях направлены в муниципальные районы</t>
  </si>
  <si>
    <t xml:space="preserve">Осуществляется выплата конпенсации части стоимости путевки </t>
  </si>
  <si>
    <t>Заключены Соглашения с муниципальными районами на создание условий для занятий физкультурой и спортом в общеобразовательных организациях, расположенных в сельской местности</t>
  </si>
  <si>
    <t>1.1.7</t>
  </si>
  <si>
    <t>Приобретение здания образовательного учреждения на 825 мест с оборудованием по адресу: Российская Федерация, Ленинградская область, район Гатчинский, г. Гатчина, земельный участок с кадастровым № 47:25:0111013:571</t>
  </si>
  <si>
    <t>Организация и проведение спортивных соревнований среди обучающихся образовательных организаций</t>
  </si>
  <si>
    <t>Строительство общежития ГБОУСПО ЛО "Гатчинский педагогический колледж им. К.Д.Ушинского" на 300 мест, г. Гатчина, ул. Рощинская д. 7</t>
  </si>
  <si>
    <t>Строительство здания детского сада на 220 мест по адресу: Гатчинский район, дер.Малое Верево, ул.Кутышева, д.13</t>
  </si>
  <si>
    <t>Проведение мероприятий по основным направлениям воспитания, а также мероприятий, направленных на поддержку развития детских общественных движений</t>
  </si>
  <si>
    <t>Организация и проведение мероприятий, направленных на обеспечение безопасности и охрану здоровья</t>
  </si>
  <si>
    <t>Выполнение работ по технологическому присоединению к существующим электрическим сетям</t>
  </si>
  <si>
    <t>2.4.7.</t>
  </si>
  <si>
    <t xml:space="preserve">Строительная готовность - 8%. В настоящее время завершаются работы по устройству монолитных фундаментов (97%), ведутся работы по устройству бесшовной гидроизоляции стен подвала (40%), армированию плиты перекрытия подвала (90%), бетонированию плиты перекрытия подвала (60%), работы по армированию колонн первого этажа (40%), работы по бетонированию колонн первого этажа (30%), начаты работы по монтажу сборных железобетонных конструкций учебной части (1-й этаж).
27.06.2022 заказчиком заключен МК с ООО «ПТС 8» на внесение изменений в проектно-сметную документацию. 22.03.2023 получено положительное заключение ГАУ «Леноблгосэкспертиза».      
Цена МК - 866 500,44269 тыс.руб. По доп. соглашению №3 от 19.04.2023 цена МК увеличена до 1 485 475,089 тыс. руб. Срок выполнения работ по МК - 05.12.2024. </t>
  </si>
  <si>
    <t>число обучающихся на 01 июля 2023г. -354 студентов</t>
  </si>
  <si>
    <t>численность прошедших обучение по программе дополнительного профессилонального образования на 01 июля 2023 составляет 102 человека</t>
  </si>
  <si>
    <t>число получателей именной стипендии на 01 июля 2023 - 6 студентов</t>
  </si>
  <si>
    <t>выплачено 10 студентам</t>
  </si>
  <si>
    <t>выплачено 18 студентам</t>
  </si>
  <si>
    <t>1727 фактическое число обучающихся</t>
  </si>
  <si>
    <t>1845 обучающихся на 01.07.2023</t>
  </si>
  <si>
    <t>145 студента получающие компенсацию</t>
  </si>
  <si>
    <t>Строительная готовность - 3%. Ведутся работы по устройству армокаркасов и гидроизоляции фундаментов, устройству опалубки фундаментов, круглосуточная откачка воды.  Цена МК- 347824,30 тыс.руб. Срок выполнения работ по МК до 30.06.2024.</t>
  </si>
  <si>
    <t>Строительная готовность -60%. Выполняется монтаж системы приточной и вытяжной вентиляции и дымоудаления, монтаж огнезащиты балок перекрытий, зашивка вентиляционных коробов, заливка бетона, штукатурные работы. Цена МК - 210103,79063 тыс. руб., по доп.согл. №4 -214938,58004 тыс.руб.</t>
  </si>
  <si>
    <t xml:space="preserve">Строительная готовность - 100%. Получено 20.06.2023 - ЗОС.                                                                                                                                                   Цена МК - 296038,00 тыс. руб., по доп.согл. №14- 435 698,76223 тыс.руб. </t>
  </si>
  <si>
    <t>Строительная готовность - 6%. По МК от 09.11.2020 срок выполнения работ - 20 месяцев (20.07.2022). В связи с корректировкой ПСД заключено ДС от 09.11.2022 о переносе срока до 31.12.2023. Работы не соотв. графику производства работ (отставание более 11 месяцев).  Выполнены работы по устройству бетонного ростверка. Работы не ведутся, рассматривается вопрос о  расторжении МК. Цена МК - 215930,52740 тыс.руб.</t>
  </si>
  <si>
    <t>Строительная готовность - 10%.  Работы не ведутся. Выполняется корректировка разделов проекта в связи с изменениями нормативной базы (лестницы, парапеты, водостоки, кровля). По  доп.согл. №5 от 09.11.2022 - МК расторгнут.</t>
  </si>
  <si>
    <t>Строительная готовность -22%.  Работы не соотв. графику производства работ (отставание 1,5 месяца).  Выполняются работы:   по устройству колонн второго этажа, демонтаж опалубки с балки перекрытия,  начато устройство кладки стен. Цена контракта – 100 000,00 тыс. руб., срок выполнения работ - 21 мес. с даты заключения контракта. Цена ГК - 100 000,00 тыс.руб., по доп.согл. № 9 - 173 540,31395 тыс.руб.Технологическое присоединени к элетрическим сетям
Цена контракта - 141,56880 тыс.руб. Сумма текущего года - 63,70596, второй год исполнения - 77,86284 тыс.руб.Срок выполнения работ - апрель 2022 года.</t>
  </si>
  <si>
    <t>Строительная готовность - 98%. В связи с корректировкой ПСД заключено ДС от 16.03.23 о переносе срока до 01.07.2023. Работы соответствуют графику ПР. Завершаются отделочные, пусконаладочные работы, работы по благоустройству. Цена ГК - 303825,68689 тыс.руб., по доп.согл. №16 - 394826,96576 тыс.руб.Технологическое присоединение к электрическим сетям. Цена договора - 8 375,46377 тыс.руб. Перечислен аванс на 01.01.2023 - 7537,91739 тыс.руб.</t>
  </si>
  <si>
    <t>Ежемесячную стипендию для студентов –инвалидов, обучающихся в государственных образовательных организациях Ленинградской области, в 2023 году получил  56 человек.</t>
  </si>
  <si>
    <t>Ежемесячную именную стипендию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 2023 году получили  122  человека</t>
  </si>
  <si>
    <t>21 профессиональной образовательной программе выделены субсидии на проведение демонстрационного экзамена, как формы аттестации обучающихся по образовательным программам среднего профессионального образования. В 2023 году через демонстрационный экзамен  прошли  1827 человек (апрель - июнь)</t>
  </si>
  <si>
    <t>стипендия предоставлена 118 чел.</t>
  </si>
  <si>
    <t>До 15 апреля 2023 года осуществлялся прием заявок на участие в конкурсном отборе в рамках программы "Земский учитель". 03 мая 2023 года состоялось заседание конкурсной комиссии, в ходе которого определены 7 победителей отбора. Переезд и трудоустройство победителей отбора осуществляется в июне-августе 2023 года, перечисление выплат победителям - в сентябре 2023 года.</t>
  </si>
  <si>
    <t>01 февраля 2023 года состоялось заседание комиссии по формированию комплекта "Подарок первокласснику - 2023", определен состав подарка (4 печатных издания, общая стоимость - 873 рубля). В марте-июне 2023 года организованы закупочные процедуры 24748 комплектов "Подарок первокласснику - 2023" и их передача в муниципальные районы (городской округ) Ленинградской области для организации вручения первоклассникам 1 сентября 2023 года</t>
  </si>
  <si>
    <t>Проведение мероприятия запланировано на 29.09.2023.</t>
  </si>
  <si>
    <t>Конкурс проведен, заседание комиссии состоялось 28 июня 2023 года, определены 14 победителей и 10 лауреатов конкурса. Перечисление премий лауреатам конкурса запланировано на июль 2023 года</t>
  </si>
  <si>
    <t>Заседание комиссии по присвоению звания "Почетный учитель Лениградской области" запланировано на август 2023 года, перечисление выплат - на сентябрь 2023 года</t>
  </si>
  <si>
    <t>Всероссийский форум молодых педагогов "Педагог: Профессия. Призвание. Искусство" состоялся 25-26 апреля 2023 года в г. Гатчине. В мероприятии приняли участие более 250 педагогов из 73 субъектов РФ</t>
  </si>
  <si>
    <t>В мае 2023 года изготовлено 1200 бланков наград и 1200 адресных папок с символикой Ленинградской области</t>
  </si>
  <si>
    <t>Реализация мероприятия запланирована на сентябрь 2023 года</t>
  </si>
  <si>
    <t xml:space="preserve">Организовано приобретение компьютерного и мультимедийного оборудования для ГАОУ ДПО "Ленинградской областной институт развития образования" </t>
  </si>
  <si>
    <t>Мероприятие в 2023 году не реализуется.</t>
  </si>
  <si>
    <t>В январе-июне организовано проведение 5 конкурсов профессионального педагогического мастерства, денежными премиями награждены победители и лауреаты конкурсов</t>
  </si>
  <si>
    <t>Организовано повышение квалификации 400 работников системы образования Ленинградской области по персонифицированной модели</t>
  </si>
  <si>
    <t>Строительство объекта осуществляется в рамках концессионного соглашения, заключенного между администрацией Всеволожского района и застройщиком.  Финансирование мероприятия осуществляется по факту предоставления  документации в соответствии с концессионным соглашением. Срок предоставления указанной документации в соответствии с соглашением до 15.12.2023.
Строительная готовность 5%.</t>
  </si>
  <si>
    <t>Финансирование мероприятия осуществляется по факту выкупа администрацией Гатчинского района  введенной в эксплуатацию школы на основании  заключенного муниципального контракта. Ввод объекта в эксплуатацию запланировано осуществить до 15.10.2023, заключение муниципального контракта до 20.11.2023, финансирование мероприятия  в полном объеме до 15.12.2023.
Строительная готовность более 80%</t>
  </si>
  <si>
    <t>создан центр на базе ГАПОУ ЛО «Тихвинский промышленно-технологический техникум им. Е.И. Лебедева»</t>
  </si>
  <si>
    <t>26 мая 2023 года проведено  выездных заседание межведомственной координационной комиссии при Правительстве Ленинградской области по вопросам оздоровления, отдыха и занятости детей и подростков по адресу:Ленинградская область, Выборгский район, посёлок Тарасово, ДОЛ «Сокол»</t>
  </si>
  <si>
    <t>Проведена Школа вожатых для 61 человека</t>
  </si>
  <si>
    <t>Заключены соглашения с ГБУ ДО "ДООЦ "Россонь", ГБУ ДО "ДООЦ "Маяк" на проведение 2-х киносмен</t>
  </si>
  <si>
    <t>Направлены на отдых и оздоровление 23 ребенка</t>
  </si>
  <si>
    <t>Заключены соглашения с ГБУ ДО "ДООЦ "Россонь", ГБУ ДО "ДООЦ "Маяк", ГБУ ДО "ДООЦ "Березняки", ДОЛ "Огонек" на приобретение оборудования для спорта, игрового оборудования, оборудования для благоустройства территории, светового оборудования , оборудования для кухни столовой</t>
  </si>
  <si>
    <t>Заключены соглашения с муниципальными образованиями, были направлены на отдых и оздоровление 835 детей</t>
  </si>
  <si>
    <t>Призы будут предоставлены победителям конкурса, который запланирован в октябре 2023 года</t>
  </si>
  <si>
    <t>Подготовлен пакет финансовых документов. Финансирование передаго в Ладогу</t>
  </si>
  <si>
    <t>Подготовлены пакеты документов.. Финансирование педедано в ЛОИРО. Совещания проводятся в течение 2023 года</t>
  </si>
  <si>
    <t>Проведено 6 мероприятий. Охват 236 человек</t>
  </si>
  <si>
    <t xml:space="preserve">На базе ГБУ ДО "Центр "Интеллект" совместно с Русским музеем проведены:установочная видеоконференция с участниками проекта, выезды в 3 МР (участники проекта), лекционные занятия с обучающимися ,учителями и родителями обучающихся; видеоконференции по вопросам апробации; курсы повышение квалификации учителей Ленинградской области </t>
  </si>
  <si>
    <t>Конференция проведена 26.03.2023. Общее количество участников - более 300 человек</t>
  </si>
  <si>
    <t xml:space="preserve">Проведение мероприятия  перенесено на декабрь 2023 года. Денежные средства в размере 150 000 рублей переведены ГАОУ ДПО «ЛОИРО». </t>
  </si>
  <si>
    <t>Заключены соглашения с районами, организованы торги, заключены контракты</t>
  </si>
  <si>
    <t>Мероприятие реализуется в ГБОУ ЛО "Приморская школа-интернат, реализующая адаптированные образовательные программы". Заключены контракты на всю сумму. Идет поставка товара</t>
  </si>
  <si>
    <t xml:space="preserve">Заключены соглашения с 6 государственными учреждениями </t>
  </si>
  <si>
    <t>Мероприятие реализуется в ГБОУ ЛО "Приморская школа-интернат, реализующая адаптированные образовательные программы</t>
  </si>
  <si>
    <t>Заключено согласшение с ГБУДО "Центр Маяк"</t>
  </si>
  <si>
    <t>Заключены соглашения с муниципальными районами Ленинградской области</t>
  </si>
  <si>
    <t>МБОУ "Гимназия" - строительная готовность 0%
МБОУ "Гатчинская СОШ №4"- 31%
МОУ "Мичуринская СОШ" - строительная готовность 5%</t>
  </si>
  <si>
    <t>Ежегодная оплата согласно договора. Приобретение имущественного комплекса частного образовательного учреждения "Средняя общеобразовательная школа №37 ОАО "РЖД" Кировский район, п. Мга</t>
  </si>
  <si>
    <t>МОУ "Бугровская средняя общеобразовательная школа"
МОУ "Средняя общеобразовательная школа пос.им.Морозова" 
МОБУ "Средняя общеобразовательная школа "Кудровский центр образования № 1"
МБОУ «Коробицинская средняя общеобразовательная школа"                   
МБОУ «Бородинская средняя общеобразовательная школа" 
МБОУ "Гатчинская СОШ №11" 
МБОУ «Большеколпанская средняя общеобразовательная школа»
МБОУ «Кобраловская основная общеобразовательная школа»
МБОУ "Мгинская средняя общеобразовательная школа" 
МКУ "Отрадненская средняя общеобразовательная школа № 2"
МОУ "Аннинская школа"  
МОУ "Коськовская ООШ"
МОУ "Пашозерская ООШ"
МОУ "Ереминогорская ООШ"
МБОУ "Средняя общеобразовательная школа № 2 
МБОУ "Гимназия № 2 
Строительная готовность от 0% до 98%</t>
  </si>
  <si>
    <t>МДОУ «Детский сад № 24» - строительная готовность 85%
МАДОУ «Детский сад №6»-строительная готовность 0%
МДОУ «Детский сад  №9 «Лучик» - 0%
МДОУ «Детский сад №17 комбинированного вида»-30%</t>
  </si>
  <si>
    <t>Ежегодная оплата согласно договора заключенного с администрацией Кировского муниципального района Ленинградской области. Приобретение дошкольного образовательного учреждения «Детский сад №10 ОАО «Российские железные дороги». Расходные обязательства принятые в соответствии  с дополнительным соглашением  № 450/2 от 14.02.2022  исполнены.</t>
  </si>
  <si>
    <t>Ежегодная оплата согласно договора заключенного с администрацией Тосненского муниципального района Ленинградской областиПриобретение частного дошкольного образовательного учреждения «Детский сад №9 открытого акционерного общества «Российские железные дороги». Расходные обязательства принятые в соответствии  с дополнительным соглашением  № 451/2 от 15.02.2022  исполнены.</t>
  </si>
  <si>
    <t>В 2023 году в реализации мероприятия «Создание и функционирование» центров образования естественно-научной и технологической направленностей  «Точка роста» участвуют 22 школы из  16 муниципальных районов Ленинградской области. Выделенные средства направлены на приобретение средств обучения для оснащения центров образования. Подготовлены необходимые нормативные акты комитета общего и профессионального образования Ленинградской области. Заключены соглашения с администрациями муниципальных районов Ленинградской области. Оборудование в соответствии с инфраструктурным листом законтрактовано в полном объеме. Заключены 80 контрактов на поставку оборудования. По 48 контрактам поставки оборудования завершены, произведена оплата. По остальным 32 контрактам поставки оборудования запланированы на июль, оплата – на август.</t>
  </si>
  <si>
    <t>Подготовлено техническое задание на проведение мероприятия Заключено соглашение с ГАОУ ДПО «ЛОИРО». Проведение конференции планируется в октябре 2023  г.</t>
  </si>
  <si>
    <t>Заключено соглашение с ЛОИРО</t>
  </si>
  <si>
    <t xml:space="preserve">Заключены соглашения с ГБУ ЛО "Информационный центр оценки качества образования" о предосталении субсидии на технологическое обеспечение процедур оценки качества образования. Частично выполнены мероприятия в соответствии с тхническим заданием, а именно преобретено и установлено оборудование для организаторов и рабочие станции в ППЭ ЕГЭ, преобретены , установлены и настроены годовые лицензии специализированного программного обеспечения, предоставлены гостиничные услуги экспертам предметной комиссии. </t>
  </si>
  <si>
    <t>Заключено соглашение с ГБУ ЛО "Информационный центр оценки качества образования" о предосталении субсидии на проведение и функционирование системы независимой оценки качества образовательной деятельности. Идёт подготовка процедуры заключения государственного контракта на оказание услуг по проведению социологического исследования "Проведение и сопровождение функционирования системы независимой оценки качества образовательной деятельности в Ленинградской области в 2023 году.</t>
  </si>
  <si>
    <t>Завершена процедура закупки канцелярских товаров для обеспечения осущестления переданных полномочий по лицензированию и государственной акккредитации образовательной деятельности. Идёт подготовка документации для осуществления процедуры закупки канцелярских товаров за счёт мредств остатка, образовавшегося за счёт конкурсных процедур.</t>
  </si>
  <si>
    <t>Заключено соглашение с ГБУ ЛО "Информационный центр оценки качества образования" о предосталении субсидии на оплату услуг экспертов и возмещение расходов, понесенных ими в связи с проведением аккредитационной экспертизы соответствия качества образования в образовательной организации ( у индивидуального предпринимателя)  аккредитационным показателям и процедуры оценки соответствия образовательных организаций и индивидуальных предпринимателей лицензионным требованиям. Оплата услуг экспертов производится в течении года по мере заключения договоров с экспертами и оаказания ими услуг по проведению соответствующей экспертизы и предоставления документов, подтверждающих понесенные ими расходы.</t>
  </si>
  <si>
    <t>приобретено 2 автобуса для ГБОУ ЛО "Волховская школа-интернат", ГБОУ ЛО "Красные зори"</t>
  </si>
  <si>
    <t>Сведения о достигнутых результатах январь- сентябрь</t>
  </si>
  <si>
    <t>1.14.2</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</si>
  <si>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</si>
  <si>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Комитет по социальной защите населения Ленинградской области</t>
  </si>
  <si>
    <t>Проведение технического обследования объекта</t>
  </si>
  <si>
    <t>2.4.8.</t>
  </si>
  <si>
    <t>3.6.12.</t>
  </si>
  <si>
    <t>Организация и проведение профильных смен Общероссийского общественно-государственного движения детей и молодежи "Движение первых" и смен "Орлята России"</t>
  </si>
  <si>
    <t>Реализация  мероприятий государственного задания ГБУ ЛО "ИЦОКО" Ведение региональной информационной системы обеспечения проведения ГИА обучающихся, освоивших основные образовательные программы основного общего и среднего общего образования, организационно-технологическое сопровождение ГИА. Информационно-технологическое обеспечение осуществления мониторинга в системе образования Ленинградской области</t>
  </si>
  <si>
    <t>Начальник сектора информации комитета Демидова К.П.</t>
  </si>
  <si>
    <t>В марте-июне 2023 года организованы закупочные процедуры 24748 комплектов "Подарок первокласснику - 2023" и их передача в муниципальные районы (городской округ) Ленинградской области. Подарки вручены первоклассникам в ходе торжественных мероприятий 1 сентября 2023 года</t>
  </si>
  <si>
    <t>Областной праздник, посвященный Международному Дню учителя, состоялся 29.09.2023 в Государственном академическом Мариинском театре. Общее количество участников - 1607 человек.</t>
  </si>
  <si>
    <t>Конкурс проведен, заседание комиссии состоялось 28 июня 2023 года, определены 14 победителей и 10 лауреатов конкурса. В июле 2023 года осуществлено перечисление премий 10 лауреатам конкурса в размере 100 тыс. рублей каждому</t>
  </si>
  <si>
    <t xml:space="preserve">Подготовлено 116 онлайн-наблюдателей - студентов 1-3 курсов Ломоносовского института (филиала ГАОУ ВО ЛО "ЛГУ") по направлениям: психология, клиническая психология и педагогическое образование.Выполнена работа по сопрождению онлайн-наблюдения в  основной и дополнительный период период проведения ЕГЭ по всем 20 экзаменационным дням по всем учебным предметам в 42 пунктах проведения экзаменов. </t>
  </si>
  <si>
    <t>Средства не выделялись</t>
  </si>
  <si>
    <t xml:space="preserve">Закуплены картридей для оргтехники (далее - товар), осуществлена поставка и приёмка товара. </t>
  </si>
  <si>
    <t xml:space="preserve">Осуществлены закупка картридей для оргтехники (далее - товар), осуществлена поставка и приёмка товара. </t>
  </si>
  <si>
    <t>Осуществлена закупка канцтоваров.</t>
  </si>
  <si>
    <t>Мероприятие реализована в ГБОУ ЛО "Приморская школа-интернат, реализующая адаптированные образовательные программы". Обновлена материально-техническая база мастерской рабочего по ремонту зданий, швейная мастерская, кабинеты педагога-психолога и 2 кабинета учителей-логопедов, сенсорная комната, Открыты мастерская агропромы ко"Ситифермертво" и Фотостудия.</t>
  </si>
  <si>
    <t>Разоработаны варианты меню выбора для обучающихся, 11 октября проведен областной конкурс "Лучшая школьная столовая 2023"</t>
  </si>
  <si>
    <t>Организован отдых 520 детей, находящихся в ТЖС, на базе государственных организаций отдыха Ленинградской области</t>
  </si>
  <si>
    <t>Предоставлены субсидии районам на оздоровление 7673 детей, находящихся в ТЖС, в каникулярное время</t>
  </si>
  <si>
    <t>Проведены текущие ремонтные работы в ГБУ ДО  ЛО "Интеллект" - замена ввода холодного водоснабжения, ГБУ ДО ЛО "Ладога" (ремонт центрального въезда, ремонт внутренних помещений и спортзала)</t>
  </si>
  <si>
    <t>Проведены текущие ремонтные работы в 28 образовательных организациях - ремонт кровли, внутренних помещений учебных корпусов и общежитий, благоустройство территории. Произведен ремонт спортзала (ЛГУ г. Бокситогорск), отремонтированы щитовые (ГБПОУ ЛО "ВТАЛК", ГАПОУ ЛО "Киришский политехнический техникум"). Проведены мероприятия по обеспечению доступной среды. Проведен текущий ремонт столовой и пищеблока  (ГАПОУ ЛО "Сосновоборский политехнический колледж"). Произведена замена окон в ГБПОУ ЛО "СИТ", ГАПОУ ЛО "ТПТТ им. Е.И. Лебедева.</t>
  </si>
  <si>
    <t>Проведены проектно-изыскательские работы в АОУ ВО ЛО "ГИЭФПТ", ГАПОУ ЛО "ВПК "Александровский"</t>
  </si>
  <si>
    <t>Проведены мероприятия по содержанию ДОЛ "им. Ю.А. Гагарина" (ГАПОУ ЛО "ВПК "Александровский"</t>
  </si>
  <si>
    <t>Проведено техническое обследование объектов незавершенного строительства, получен акт обследования для дальнейшего списания и утилизации  (объекты 1986 года)</t>
  </si>
  <si>
    <t xml:space="preserve">Ежемесячную именную стипендию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 2023 году получили  191 человек (69 человек за период февраль-август и 122 человека за период с сентября по декабрь)
</t>
  </si>
  <si>
    <t xml:space="preserve">"Государственному автономному нетиповому профессиональному образовательному учреждению Ленинградской области  «Мультицентр социальной и трудовой интеграции» выделена субсидия  в размере 2 224 118,84 т.р.на создание создания методической базы для поддержки образовательного процесса при обучении инвалидов: разработка программ повышения квалификации,  разработка и актуализация элементов учебно-методических комплексов по профессиям, реализуемым в учебном процессе 2023 года, актуализация программ адаптационного цикла, рецензирование, экспертиза научно- методических материалов и разработок . Государственному автономному образовательному учреждению дополнительного профессионального образования «Ленинградский областной институт развития образования»   предоставлена субсидия на иные цели на реализацию мероприятия «Научно-методическое обеспечение формирования доступной среды для обучения инвалидов и лиц с ограниченными возможностями здоровья» комплекса процессных мероприятий «Обеспечение реализации программ профессионального образования» подпрограммы «Обеспечение условий развития современного образования в Ленинградской области» государственной программы Ленинградской области «Современное образования Ленинградской области», утвержденной постановлением Правительства Ленинградской области от 14 ноября 2013 г. № 398 в размера 3 599 881,16  т.р. на разработка адаптированных основных образовательных программ профессионального обучения; разработка учебно-методических материалов для реализации профессионального обучения лиц с ОВЗ по разным профессиям; тиражирование разработанных учебно-методических материалов, проведение межрегиональной научно-практической конференции.
"
</t>
  </si>
  <si>
    <t>В полном объеме размещены в средствах массовой информации материалы о результатах деятельности системы образования Ленинградской области. В рамках мероприятия заключено соглашение между Ленинградским областным институтом развития образования и Учительской газетой. Все материалы опубликованы в августовском выпуске и включают в себя 22 статьи и 2 интервью. Все цели достигнуты.</t>
  </si>
  <si>
    <t>Заключены соглашения заключены с 14 муниципальными районами, ремонтные работы в общеобразовательных школах выполнены.</t>
  </si>
  <si>
    <t>Заключены соглашения заключены с 14 муниципальными районами, выполнены ремонтные работы в организациях дополнительного образования детей .</t>
  </si>
  <si>
    <t>Компьютерное и проекционное оборудование для внедрения цифровой образовательной среды поставлено в 20 общеобразовательных организаций в 8 муниципальных районах и в 1 городском округе</t>
  </si>
  <si>
    <t>Создан 1 центр цифрового образования детей "IT-куб", оборудование поставлено в полном объеме.</t>
  </si>
  <si>
    <t>мероприятие на 2023 год не запланировано</t>
  </si>
  <si>
    <t>мероприятия не запланированы</t>
  </si>
  <si>
    <t>Созданы и функционируют 22 центра образования естественно-научной и технологической направленностей  «Точка роста»  с общим охватом 7,9 тыс. обучающихся</t>
  </si>
  <si>
    <t xml:space="preserve">Условия для занятий физкультурой и спортом созданы в 14 образовательных организациях, расположенных в сельской местности и малых городах. </t>
  </si>
  <si>
    <t xml:space="preserve">Ежемесячно выплачиваетя стипендия Губернатора ЛО 32 одаренным студентам - выпускникам ООУ ЛО, находящимся в трудной жизненной ситуации </t>
  </si>
  <si>
    <t>Мероприятие в 2023 году не состоялось. Финансирование направлено на финансовое обеспечение гранта</t>
  </si>
  <si>
    <t>ГАОУ ДПО «ЛОИРО» издано 400 экземпляров учебно-методического пособия по реализации регионального компонента в обучении истории в условиях перехода на обновленные ФГОС основного общего и среднего общего образования</t>
  </si>
  <si>
    <t xml:space="preserve">Заключено соглашение с ГБУ ДО "Центр "Интеллект". Мероприятие проведено в июле 2023 года для 50 человек. Получен отчет от исполнителя о выполнении и расходовании средств в размере 1 700,00 тыс. руб
</t>
  </si>
  <si>
    <t>Велопробег проведен в мае 2023 года в Кировском районе Ленинградской области</t>
  </si>
  <si>
    <t xml:space="preserve">В целях реализации мероприятия 2.2.34. «Развитие художественно-творческой составляющей содержания общего образования в Ленинградской области «Русский музей» денежные средства направлены в ГБУ ДО "Центр "Интеллект". </t>
  </si>
  <si>
    <t>Проведена областная конференция «Современное воспитание: задачи, проблемы, перспективы развития» (очно-дистанционный формат) – 26.03.2023.</t>
  </si>
  <si>
    <t>Мероприятие проведено в августе 2023 года. 1 пленарное заседание и 6 тематических секций. Обеспечено участие 600 человек.</t>
  </si>
  <si>
    <t xml:space="preserve">В  целях выявления и поддержки педагогических коллективов образовательных учреждений Ленинградской области, показывающих наилучшие результаты методической, творческой и инновационной деятельности, в апреле-июне 2023 г. проведен конкурс «Школа года-2023». Определены победители и лауреаты, объявлены в рамках областного праздника «День учителя». Средства полностью израсходованы, отчет предоставлен.  </t>
  </si>
  <si>
    <t>01.09.1023 года на базе МОБУ СОШ №3", г. Мурино открыт школьный технопарк Кванториум</t>
  </si>
  <si>
    <t xml:space="preserve">На базе муниципального бюджетного общеобразовательного учреждение «Средняя общеобразовательная школа №37 с углублённым изучением отдельных предметов» (МБОУ «СОШ № 37») открыты инженерные классы судостроительной направленности
</t>
  </si>
  <si>
    <t>Областной этап проведен, победители выявлены</t>
  </si>
  <si>
    <t>Подведение итогов областного конкурса вожатых детских загородных стационарных оздоровительных лагерей в ноябре</t>
  </si>
  <si>
    <t>«Киноканикулы» в организациях отдыха и оздоровления детей Ленинградской област проведены в июле 2023</t>
  </si>
  <si>
    <t xml:space="preserve">Организован отдых на базе государственных организаций Мичуринский колледж, Гатчинский педколледж и Приозерскаа школа-интерн, в том числе для детей сирот, находящихся в трудной жизненной ситуации </t>
  </si>
  <si>
    <t>Оснащены БУ ДО "ДООЦ "Россонь", ГБУ ДО "ДООЦ "Маяк", ГБУ ДО "ДООЦ "Березняки", ДОЛ "Огонек" приобретено оборудование для спорта, игрового оборудования, оборудование для благоустройства территории, световое оборудование , оборудование для кухни столовой</t>
  </si>
  <si>
    <t>Проведены профильные смены Общероссийского общественно-государственного движения детей и молодежи "Движение первых" и смен "Орлята России"</t>
  </si>
  <si>
    <t xml:space="preserve">Разрешение на ввод объекта в эксплуатацию от 31.07.2023.        Цена МК - 296038,00 тыс. руб., по доп.согл. №14- 435 698,76223 тыс.руб. </t>
  </si>
  <si>
    <t>Строительная готовность - 10%.  Работы не ведутся. Выполняется корректировка разделов проекта в связи с изменениями нормативной базы (лестницы, парапеты, водостоки, кровля).  По  доп.согл. №5 от 09.11.2022 - МК расторгнут.</t>
  </si>
  <si>
    <t>Разрешение на ввод объекта в эксплуатацию от 28.08.2023. Цена ГК - 303825,68689 тыс.руб., по доп.согл. №16 - 394826,96576 тыс.руб.Технологическое присоединение к электрическим сетям. Цена договора - 8 375,46377 тыс.руб. Перечислен аванс на 01.01.2023 - 7537,91739 тыс.руб.Технологическое присоединение к централизованной системе холодного водоснабжения. Цена Договора -2568,34968 тыс.руб. Оплачен аванс в 2022 году-  2183,09723 тыс.руб.Технологическое присоединение к централизованной системе водоотведения хозбытовых и ливневых стоков. Цена Договора -3705,24204 тыс.руб. Оплачен аванс в 2022 году-  3149,45573 тыс.руб.Поставка  оборудования. Перечислено и выполнено в 2022 году. Поставка мебели на объект. Перечислено и выполнено в 2022 году.</t>
  </si>
  <si>
    <t>Оснащены учреждения дополнительного образования</t>
  </si>
  <si>
    <t>Фактическое финансирование государственной программы на 01.01.2024 (тыс. рублей)</t>
  </si>
  <si>
    <t>Выполнено на  01.01.2024(тыс. рублей)</t>
  </si>
  <si>
    <t>Отчетный период: январь-декабрь 2023 года</t>
  </si>
  <si>
    <t>1.2.17.</t>
  </si>
  <si>
    <t>Оснащение вновь вводимых объектов образования средствами обучения и воспитания, необходимыми для реализации образовательных программ, соответствующими современным условиям обучения</t>
  </si>
  <si>
    <t>Приобретение здания школы на 1100 мест с оборудованием по адресу: Российская Федерация, Ленинградская область, Всеволожский муниципальный район, Заневское городское поселение, г. Кудрово, ул. Столичная, дом 9</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</si>
  <si>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</si>
  <si>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Приобретение нежилого помещения ДОУ с оборудованием по адресу: Российская Федерация, Ленинградская область, Всеволожский муниципальный район, Муринское городское поселение, город Мурино, улица Шувалова, дом 40, помещение 19-Н</t>
  </si>
  <si>
    <t>Мероприятия, направленные на достижение цели федерального проекта "Создание условий для обучения, отдыха и оздоровления детей и молодежи"</t>
  </si>
  <si>
    <t>1.15.</t>
  </si>
  <si>
    <t>1.15.1</t>
  </si>
  <si>
    <t>Поощрение победителей (лауреатов) областного смотра-конкурса школьных музеев (муниципальные образовательные организации)</t>
  </si>
  <si>
    <t>Поощрение победителей и лауреатов регионального этапа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t>
  </si>
  <si>
    <t>2.2.43</t>
  </si>
  <si>
    <t>Приобретение автобуса для нетипового государственного учреждения</t>
  </si>
  <si>
    <t>Стипендиальное обеспечение обучающихся (СПО, ВО)</t>
  </si>
  <si>
    <t>Сведения о достигнутых результатах январь- декабрь</t>
  </si>
  <si>
    <t>Государственное задание выполнено</t>
  </si>
  <si>
    <t xml:space="preserve">Заключен 1 государственный контракт, с оплатой по факту поставки (январь 2024 года) </t>
  </si>
  <si>
    <t xml:space="preserve">Ведутся строительно-монтажные работы. Строительная готовность - 40%. Плановый срок ввода объекта в эксплуатацию - декабрь 2024 года </t>
  </si>
  <si>
    <t xml:space="preserve">Ведутся строительно-монтажные работы. Строительная готовность - 30%. Плановый срок ввода объекта в эксплуатацию - декабрь 2024 года </t>
  </si>
  <si>
    <t xml:space="preserve">Строительство школы застройщиком АО «ЛенСтройТрест» завершено (строительная готовность 100%).  Объект введен в эксплуатацию (школа открыта) 
</t>
  </si>
  <si>
    <t>Проведены текущие ремонтные работы в 18 общеобразовательных организациях. Ремонтировалась кровля,  внутренние помещения учебных корпусов, помещения в спальных корпусах,  школьных мастерских. Проводились текущие ремонты в пищеблоках, благоустройство территории, текущий ремонт системы водоснабжения, канализации, подсобных помещений). Все работы выполнены 100%.</t>
  </si>
  <si>
    <t xml:space="preserve">Приобретено оборудование для оснащения 7 государственных общеобразовательных организаций, реализующих адаптированные образовательные программы </t>
  </si>
  <si>
    <t>Разработан дизайн-проект оснащаемых помещений в рамках реализации мероприятия регионального проекта "Современная школа"в ГБОУ ЛО "Приморская школа-интернат, реализующая адаптированные образовательные программы"</t>
  </si>
  <si>
    <t>Мероприятие на 2023 год не планировалось</t>
  </si>
  <si>
    <t>Заключены соглашения с Выборским МР, Гатчинским МР. Приозерским МР на предоставление субсидии  на реновацию организаций общего образования. Финансирование обеспечено в полном объеме. Работы на объекте будут продолжены в 2024 году (объекты являются переходящими)</t>
  </si>
  <si>
    <t>Строительная готовность 40%, ввод  объекта в эксплуатацию в 2024 году</t>
  </si>
  <si>
    <t>Проведена ежегодная оплата согласно договора. Приобретение имущественного комплекса частного образовательного учреждения "Средняя общеобразовательная школа №37 ОАО "РЖД" Кировский район, п. Мга</t>
  </si>
  <si>
    <t xml:space="preserve">Строительная готовность -65%. Ведутся работы по монтажу системы приточной и вытяжной вентиляции и дымоудаления, бурение отверстий, подготовительные работы к заливке бетона входов и приточной шахты, демонтаж остатков штукатурки в цоколе, монтаж кирпичной кладки приточной камеры, монтаж радиаторов. Цена МК - 210103,79063 тыс. руб., по доп.согл. №4 -214938,58004 тыс.руб., доп.согл. №6 - 277737,89723 тыс.руб. Работы на объекте будут продолжены в 2024 году (объект являются переходящими) </t>
  </si>
  <si>
    <t xml:space="preserve">Строительная готовность - 8%. Ведутся работы по установке опалубки колонн и наружных стен, выполнена гидроизоляция стен,обратная засыпка, гидроизоляция и обратная засыпка насосной станции пожаротушения,устройство основания под плиту автомобильной стоянки, вывоз грунта.  Цена МК- 347824,30 тыс.руб. Срок выполнения работ по МК до 30.06.2024. Работы на объекте будут продолжены в 2024 году (объект являются переходящими) </t>
  </si>
  <si>
    <t xml:space="preserve">Строительство школы  завершено (строительная готовность 100%).  Объект введен в эксплуатацию (школа открыта) </t>
  </si>
  <si>
    <t xml:space="preserve">Проведено оснащение вновь вводимого объекта  "Здание образовательного учреждения на 825 мест с оборудованием по адресу: Российская Федерация, Ленинградская область, район Гатчинский, г. Гатчина, земельный участок с кадастровым № 47:25:0111013:571" </t>
  </si>
  <si>
    <t>Документы претендентов рассмотрены. Определен список получателей. На основании распоряжения Губернатора произведена выплата 7 выпускникам по 8 предметам на сумму 1 320 тыс.руб.</t>
  </si>
  <si>
    <t>Мероприятие  в 2023 году не запланировано</t>
  </si>
  <si>
    <t>Капитальный ремонт 22 спортивных сооружений и стадионов  в 15 муниципальных районах Ленинградской области работы завершены</t>
  </si>
  <si>
    <t>Сформирован и утвержден список претендентов. Проведено заседание комиссии, определены получатели. Выплаты осуществлены в полном объеме.</t>
  </si>
  <si>
    <t>В период январь-август произведена выплата стипендии по итогам 2021-2022 учебного года 1 победителю и 7 призерам на общую сумму 720 000,00руб. С сентября по декабрь осуществлена выплата по итогам 2022-2023 учебного года  1 победителю и 6 призерам на общую сумму 320 000,00 руб.</t>
  </si>
  <si>
    <t>Выплачено 201 победителю и призеру по итогам регионального  и национального чемпионатов "Абилимпикс". Выплачена премия 115 наставникам, подготовившим победителей и призеров чемпионатов "Абилимпикс" 2022</t>
  </si>
  <si>
    <t xml:space="preserve">"Ежемесячную именную стипендию Губернатора Ленинградской области для одаренных детей-сирот и детей, оставшихся без попечения родителей, обучающихся в образовательных организациях высшего образования, в 2023 году получили 159 человек
"
</t>
  </si>
  <si>
    <t xml:space="preserve">Выплачено 54 студентам. Выплаты производятся на основании распоряжения Губернатора ЛО 
</t>
  </si>
  <si>
    <t xml:space="preserve">Число получателей именной стипендии на 31 декабря  2023 года – 1 студент. </t>
  </si>
  <si>
    <t xml:space="preserve">Выплачено 8 студентам. Плановый показатель 19  человек. Выплаты производятся на основании распоряжения Губернатора ЛО </t>
  </si>
  <si>
    <t>Число получателей именной стипендии на 31 декабря 2023 года – 5 студентов.</t>
  </si>
  <si>
    <t xml:space="preserve">Выплачено 16 студентам. Плановый показатель 24 человек. Выплаты производятся на основании распоряжения Губернатора ЛО </t>
  </si>
  <si>
    <t xml:space="preserve">21 профессиональной образовательной программе выделены субсидии на проведение демонстрационного экзамена, как формы аттестации обучающихся по образовательным программам среднего профессионального образования. В 2023 году через демонстрационный экзамен  прошли  1911 человек </t>
  </si>
  <si>
    <t>В Спартакиаде приняло участие 1978 учащихся.</t>
  </si>
  <si>
    <t>Региональный этап чемпионата по профессиональному мастерству «Профессионалы» Ленинградской области – 2023 прошел в период с 27 по 31 марта 2023 года. Количество компетенций: 46, из них 36 – основная группа, 10  - юниорская группа.  Более 800 представителей Ленинградской области приняли участие в Региональном чемпионате, из них: конкурсантов –  349 человек, экспертов –  371 человек,  128  волонтеров. Количество победителей Регионального этапа: 60 человек, 120 призеров. Общее количество награжденных конкурсантов – 180 человек, из них юниоров – 45 человек. В отборочном (межрегионально)м этапе приняли участие победители регионального этапа. По итогам: 4 участника заняли 3 место, 1 участник - 2 место. В финале приняли участие 5 победителей.</t>
  </si>
  <si>
    <t>Распоряжение о финансировании № 485-р от 06 марта 2023года, финансирование передано в Ладогу. В рамках выделенной суббсидии было проеведено 17 спортивных мероприяти, задействовано 1072 участника</t>
  </si>
  <si>
    <t xml:space="preserve">В рамках выделенной субсидии выплачено 23  призерам национальных и международных чемпионатов по профессиональному мастерству по стандартам "World Skills" премии в размера 1 680,00 тыс.руб, Выплачена премия 18 наставникам. </t>
  </si>
  <si>
    <t>Строительная готовность -22%.   Ведутся работы по устройству кладки внешних и внутренних стен, бетонирование наружных стен.  Цена ГК - 100 000,00 тыс.руб., по доп.согл. № 9 - 173 540,31395 тыс.руб. Срок выполнения работ - 21 мес. с даты заключения контракта. Подготовка схемы, отоброжающей расположение построенного, реконструированного объекта. Выполнение работ по проведению исследований и измерений на объекте. Технологическое присоединени к элетрическим сетям. Цена контракта - 141,56880 тыс.руб. Сумма текущего года - 63,70596, второй год исполнения - 77,86284 тыс.руб.Срок выполнения работ - апрель 2022 года.</t>
  </si>
  <si>
    <t>Реновация проводится в 5 районах по 5 объектам: Кикеринский д/с №24 (Волосовский район)-строительная готовность 100%, объект открылся 01.09.2023; Детский сад №6 (Киришский район)-строительная готовность 35%, объект будет открыт 01.09.2024;Детский сад №9 (Ломоносовский район)-строительная готовность - 15%, объект будет окрыт - 01.09.2024; Сланцевская СОШ №6 (дошкольное отделение)-строительная готовность - 27% объект откроется 01.09.2024; Детский сад №17 (Лужский район)- строительная готовность - 40% объект будет открыт - 09.01.2024.</t>
  </si>
  <si>
    <t>Выкуп объекта в 2024 году</t>
  </si>
  <si>
    <t>Строительная готовность - по актам 6%.Выполнены работы по устройству бетонного ростверка. Работы не ведутся.  21.08.2023 Заказчик уведомил подрядчика о расторжении действующего контракта. Планируется заключение нового контракта. Цена МК - 215930,52740 тыс.руб. Проведение инженерно-геодезических изысканий по разбивке и передаче осей объекта. Цена МК - 18,00 тыс.руб.</t>
  </si>
  <si>
    <t>Трудоустроены на должность советника по воспитанию 282 человека. Средства на выплаты советникам директора по воспитанию и взаимодействию с детскими общественными объединениями в общеобразовательных организациях направлены в муниципальные районы. Выплаты произведены.</t>
  </si>
  <si>
    <t>Оснащены государственные и муниципальные общеобразовательные организации, в том числе структурных подразделений указанных организаций, государственными символами Российской Федераци (274 комплекта)</t>
  </si>
  <si>
    <t>Мероприятие на 2023 год не запланировано</t>
  </si>
  <si>
    <t>Финансирование обеспчено в полном объеме. Реализовано 5 мероприятий по модернизации образовательных организаций</t>
  </si>
  <si>
    <t>Финансирование обеспчено в полном объеме. Завершается внутренняя отделка помещений взведенных жилых модулей</t>
  </si>
  <si>
    <t xml:space="preserve">Документы для выплаты призов подготовлены. Финансирование направлено в ЛОИРО. </t>
  </si>
  <si>
    <t>Конкурс проведен в октябре 2023 года</t>
  </si>
  <si>
    <t>Текущее содержание 1 бюджетной дошкольной организации (Государственное бюджетное дошкольное образовательное учреждение Ленинградской области "Всеволожский детский сад компенсирующего вида"). Среднегодовая численность  43  чел.</t>
  </si>
  <si>
    <t>Субвенция  направлена в бюджеты 18 муниципальных образований Ленинградской области. Реализованы программы дошкольного образования для 84 495 воспитанников</t>
  </si>
  <si>
    <t>Направление  субвенции в МР для возмещение раходов частным  дошкольным образовательным организациям и ИП, реализующим программы дошкольного образования, плановый контингент  - 5369 чел., факт - 5339</t>
  </si>
  <si>
    <t>Функционировало 43 базовые опорные площадки. За 2023 год оказано 30 000 услуг</t>
  </si>
  <si>
    <t>Издание выпущено в октябре 2023 года</t>
  </si>
  <si>
    <t>Проведены ремонтных работ в государственном бюджетном дошкольном  образовательнме учреждении  Ленинградской области "Всеволожский  детский сад компенсирующего вида"</t>
  </si>
  <si>
    <t>Проведены ремонтных работ дошкольных образовательных организациях в 14 муниципальных районах, работы завершены на 100%</t>
  </si>
  <si>
    <t>Обеспечение выплаты компенсации части родительской платы.Субвенции направлены в муниципальные образования исходя из численности детей, плановый контингент - 33816 чел., факт - 27855.</t>
  </si>
  <si>
    <t>Приобретено оборудование для оснащения ГБДОУ ЛО "Всеволожский детский сад компенсирующего вида".</t>
  </si>
  <si>
    <t>Конкурс состоялся. Финансовые средства на дененжное поощрение направлены в ГБУ ДО "Центр "Ладога"</t>
  </si>
  <si>
    <t>21 апреля 2023 года № 1060-р на базе ГБУ ДО «Центр «Ладога» был проведен региональный этап открытого заочного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 Финансы на выплату дененжных премий направлены в ГБУ ДО "Центр "Ладога"</t>
  </si>
  <si>
    <t>Обеспечение текущего содержания 2 казенных общеобразовательных организаций  (ГКОУ ЛО «Форносовская вечерняя (сменная) школа» и ГКОУ ЛО «Саблинская вечерняя школа»). Среднегодовая численность обучающихся 308 чел.</t>
  </si>
  <si>
    <t>Обеспечение текущего содержания 26 бюджетных общеобразовательных организаций. Среднегодовая численность 3360  чел.</t>
  </si>
  <si>
    <t>Направлены субсидии на выполнение государственных заданий в части   реализация программ дополнительного образования детей. Реализовано  1 226,3 тыс.  человко-часов .</t>
  </si>
  <si>
    <t xml:space="preserve">Выделена и направлена  субвенция для возмещения затрат   частным образовательным организациям общего образования, плановый контингент - 1477 чел., факт - 1493 </t>
  </si>
  <si>
    <t>проведение ГАОУ ДПО "ЛОИРО" научно-практической конференции по проблемам образования детей и молодежи с ограниченными возможностями здоровья, в очно-заочном формате, в том числе с изданием сборника научно-методических статей, в целях распространения инновационного опыта образования детей и молодежи с ограниченными возможностями здоровья в образовательной среде Ленинградской области в ноябре 2023 года</t>
  </si>
  <si>
    <t>Конкурс провен по 3 номинациям. Победители и лауреаты конкурса определены и награждены</t>
  </si>
  <si>
    <t>ГАОУ ДПО "ЛОИРО" организовано проведение областного конкурса «Я выбираю…» в период с 20 октября 2023 года по 10 ноября 2023 года</t>
  </si>
  <si>
    <t>В мероприятии приняли участие 100% образовательных организаций (обучающиеся от 13 лет и старше). Охват тестированием  составил 99,4%</t>
  </si>
  <si>
    <t>Организовано участие в мероприятии</t>
  </si>
  <si>
    <t>Конференция проведена в декабре 2024 на на базе Шлиссельбургской школы №1. Количество участников 262 человек, 20 спикеров</t>
  </si>
  <si>
    <t>Мероприятие реализовано ГБО ДО "Центр "Интеллект".   Охват  олимпиадами и конкурсами составил 178 человек .</t>
  </si>
  <si>
    <t>Мероприятие состоялось в июне 2023 года. Место проведения -БКЗ "Октябрьский". Количество участников более 3000 человек</t>
  </si>
  <si>
    <t xml:space="preserve">Новогоднее представление в Кремле посетили 40 детей в возрасте от 10 до 17 лет, родители которых являются участниками специальной военной операции </t>
  </si>
  <si>
    <t>ГБУ ДОД «Детский оздоровительно-образовательный центр «Маяк» в сентябре 2023 года Проведен областной спортивно-развлекательного праздника для детей с ограниченными возможностями здоровья «Старты надежд».</t>
  </si>
  <si>
    <t xml:space="preserve">Региональный этапы "Презединтских спортивных игр» , Президентских состязаний проведены в мае 2023 г. Приняли участие – более 600 человек. Награждение состоялось 6 июня 2023 года в рамках Ленинградского областного форума классных руководителей и советников директора по воспитанию и взаимодействию с детскими общественными объединениями.Команды победители будут представлять Ленинградскую область на всероссийском этапе соревнваний. </t>
  </si>
  <si>
    <t>Мероприятие реализовно в мае 2023 года в Кировском районе. Средства ирасходваны в полном объеме</t>
  </si>
  <si>
    <t xml:space="preserve">В соответствии с Планом мероприятий по достижению результатов предоставления субсидии приложения № 2.2. к Соглашению № 87 от 27 февраля 2023 года и Планом проведения совместных мероприятий подразделения ГИБДД и Центра ДДТТ «Лаборатория безопасности» в 13 районах Ленинградской области (Бокситогорском, Тихвинском, Волховском, Киришском, Всеволожском, Лодейнопольском, Подпорожском, Гатчинсом, Сланцевском, Кингисеппском, Кировском, Приозерском, Тосненском районах) на базе детских садов, школ, гимназий, проведено 36 мероприятия различной тематики; общее количество обученных среди возрастной категории детей от 5 до 13 лет, а также их родителей составило 3697 человек. </t>
  </si>
  <si>
    <t>В рамках мероприятия проведен Региональный этап Всероссийского конкурса научно-технологических проектов школьников "Большие вызовы" , региональный  этапа телевизионной гуманитарной олимпиады "Умники и умницы", организовано участие представителя Ленинградской области в Заключительном этапе телевизионной гуманитарной олимпиады "Умники и умницы" ;  VII Региональный чемпионат ЮниорПрофи.</t>
  </si>
  <si>
    <t>Мероприятие проведено в декабре 2023 года на базе Шлиссельбургской школы №1. Количество участников мероприятия 250 человек</t>
  </si>
  <si>
    <t>Субвенция на реализацию программ начального общего, основного общего, среднего общего образования общеобразовательными организациями в муниципальных организациях  направлена в бюджеты 18 муниципальных образований Ленинградской области. Реализованы программы для 196 560 человек</t>
  </si>
  <si>
    <t>Доля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 - 100 %, фактическое количество классных руководителей  - 7759 чел.</t>
  </si>
  <si>
    <t>Обеспечена деятельность Регионального ресурсного центра</t>
  </si>
  <si>
    <t>Заседание комиссии состоялось в мае 2023 года.</t>
  </si>
  <si>
    <t xml:space="preserve">В декабре 2023 года ГБУДО «Центр «Ладога» приобретены входныу билеты на новогодние представления для обучающихся и воспитанников государственных и муниципальных образовательных организаций Ленинградской области 
</t>
  </si>
  <si>
    <t xml:space="preserve">   Обучение студентов по программам професионального образования: 
- по программам  профессиональной подготовки по профессиям рабочих, должностям служащих . 371 чел.,   4 220 чел.  - по программам подготовки квалифицированных рабочих, служащих,
11 696  чел. - по программам подготовки специалистов среднего звена (очное обучение),  889 чел. - по программам подготовки специалистов среднего звена (заочное обучение).
в 25 государственных бюджетных и автономных организациях Ленинградской области        </t>
  </si>
  <si>
    <t>Число обучающихся на 31 декабря 2023 года – 489 студентов</t>
  </si>
  <si>
    <t>Количество обученных слушателей в ГАУ ДПО «УМЦ ГОЧС и ПБ Ленинградской области» составляет 1411 человек</t>
  </si>
  <si>
    <t xml:space="preserve">1895 фактическое число обучившихся </t>
  </si>
  <si>
    <t>Обеспечена деятельность до момента передачи в другое ведомство</t>
  </si>
  <si>
    <t>Обучение студентов по программам ВПО: бакалавриат: 3016 чел. - очное; 168 чел. - очно-заочное; 1102 чел. - заочное;       магистратура: 400 чел. - очное;  28 чел. -очно-заочное; 206  чел. - заочное;      специалитет:  13 чел. - очное;   аспирантура:  89,8 чел.- очное; 80,1 чел. -  заочное.</t>
  </si>
  <si>
    <t xml:space="preserve">В рамках мероприятия проведено 3 мониторинговых исследований в системе профессионального образования, в том числе мониторинг потребности в профессиональных кадрах </t>
  </si>
  <si>
    <t xml:space="preserve">Организована перевозка  студентов,  от места жительства до образовательных учреждений и обратно автобусом. Значение результата предоставления субсидии - 5 153 234 пассажирокилометра. </t>
  </si>
  <si>
    <t>В рамках выделенной субвсидии обеспечена организация стажировок и повышения квалификации руководителей, преподавателей и мастеров производственного обучения, в количестве 41 человека</t>
  </si>
  <si>
    <t xml:space="preserve">В рамках выделенной субвсидии организован форум наставников (250 участников), неделя СПО (800 участников),  форум работников среднего профессионального образования (более 100 человек) </t>
  </si>
  <si>
    <t>Субсидии выделены на проведение Регионального этапа "Абилимпикс". На 10 площадках образовательных организация ЛО по 43 компетенциям и  включает 60 соревнований. Количество участников во всех заявленных категориях– 236 человек (132 школьников, 163 студентов, 41 специалист, 255 экспертов)</t>
  </si>
  <si>
    <t>Количество предоставленных выплат ежемесячного денежного вознаграждения за классное руководство (кураторство) педагогическим работникам образовательных организаций в общем количестве запланированных таких выплат - 100 %. Оплата произведена 735 классным руководителям (кураторам).</t>
  </si>
  <si>
    <t>Количество предоставленных выплат ежемесячного денежного вознаграждения составило 25 человек.</t>
  </si>
  <si>
    <t xml:space="preserve">Количество предоставленных выплат ежемесячного денежного вознаграждения 92 педагогических работника . </t>
  </si>
  <si>
    <t>Мероприятие в 2023 году не планировалось</t>
  </si>
  <si>
    <t>Приобретены 3 автобуса  для 3 государственных организаций профессионального образования Ленинградской области</t>
  </si>
  <si>
    <t>21 образовательной организации среднего профессионального образования выделены средства  на оснащение учреждений профессионального образования .</t>
  </si>
  <si>
    <t>Капитальный ремонт произведен в соответствии с планом графиком</t>
  </si>
  <si>
    <t>Проведен капитальный ремонт спортивной площадки ГБПОУ ЛО "Беседский сельскохозяйственный техникум".</t>
  </si>
  <si>
    <t>Работы  по присоединению к новым электрическим сетям ГБПОУ ЛО "Тосненский политехнический техникум"завершены</t>
  </si>
  <si>
    <t>По итогам проведения конкурса определены победители и призеры в 3 номинациях распоряжением КОиПОЛО от 21.09.202023 г. № 2326-р, финансовые средства на денежные выплаты победителям  направлены ГАОУ ДПО "ЛОИРО"</t>
  </si>
  <si>
    <t>Реализовано 1337,3 тыс. чел-часов повышения квалификации  253,2 тыс. чел.-часов - переподготовки</t>
  </si>
  <si>
    <t xml:space="preserve">2904 обучившихся на 01.01.2024. </t>
  </si>
  <si>
    <t>Распоряжением Губернатора Ленинградской области от 18.09.2023 № 732-рг утверждены кандидатуры 3 педагогов, которым присвоено звание "Почетный учитель Ленинградской области". Выплата единовременной премии в размере 50 тысяч рублей осуществлена в октябре 2023 года</t>
  </si>
  <si>
    <t>Мероприятие состоялось в декабре 2023 года. Приняли участие 100 человек</t>
  </si>
  <si>
    <t xml:space="preserve">Областная научно-практическая конференция по проблемам развития дополнительного образования "День внешкольника" проведена на базе ГБУ ДО "Центр "Ладога" в декабре 2023 года
</t>
  </si>
  <si>
    <t xml:space="preserve">В связи с ограничением образовательного взаимодействия в рамках международной деятельности мероприятие не проводится
</t>
  </si>
  <si>
    <t>Областной слет вожатых и педагогов детских оздоровительных лагерей состоялся в ноябре 2023 на базе ГБУ ДО "ДОЦ "Маяк". В рамках мерпориятия роведены круглые столы, мастер-классы, награждениею</t>
  </si>
  <si>
    <t xml:space="preserve">Финансирование педедано в ЛОИРО. Совещания проводены
</t>
  </si>
  <si>
    <t>Проведен контентный анализ аккаунтов комитета в социальных сетях и разработан медиа-план;  создан брендбук комитета общего и профессионального образования Ленинградской области; настроены аккаунты в социальных сетях (ВКонтакте, Телеграмм); проведена таргетированная реклама; разработаны  тематические проекты, викторины и подкасты; подготовлены видеоролики, инфографика и зарисовки о результатах развития системы образования Ленинградской области; освещены мероприятия, события, достижения Года педагога и наставника, а также Года Команды Знаний</t>
  </si>
  <si>
    <t xml:space="preserve">Проведено два вебинара для операторов дошкольных образовательных организаций Ленинградской области по работе в подсистеме «Электронная запись в детский сад».Общее количество участников – 231 чел.
Разработаны методические рекомендации  </t>
  </si>
  <si>
    <t xml:space="preserve">Организовано приобретение 60 единиц компьютерного и мультимедийного оборудования, а также 1 легкового автомобиля для ГАОУ ДПО "Ленинградской областной институт развития образования" </t>
  </si>
  <si>
    <t>Конкурс проведен. Итоги областного конкурса воспитательных программ оздоровительных организаций для детей, находящихся в трудной жизненной ситуации подведены в ноябре 2023 года</t>
  </si>
  <si>
    <t>По итогам проведения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   в 2022/2023 учебном году определены в 5 номинациях, подписан протокол конкурсной комиссии.  В соответствии с протоколом и распоряжением  КОиПОЛО финансирование на поощрение лучших педагогов школьных спортивных клубов Ленинградской области передано в ГБУ ДО "Центр "Ладога"</t>
  </si>
  <si>
    <t>В январе-июне организовано проведение 5 конкурсов профессионального педагогического мастерства, денежными премиями награждены 28 победителей и лауреатов конкурсов. В сентябре 2023 года организовано направление победителей на всероссийские этапы конкурсов.</t>
  </si>
  <si>
    <t>Проведен ремонт фасада здания АОУ ДПО "ЛОИРО", осуществлен прием выполненых работ и подписание Акта.</t>
  </si>
  <si>
    <t xml:space="preserve">Определены претенденты на получение премии. На основании распоряжения Губернатора произведены выплаты 16 педагогам. </t>
  </si>
  <si>
    <t>Областной конкурс по выявлению перспективных моделей государственного общественного управления образованием проведен по 3 номинациям. Определены победители. Финансовые средства на выплаты дененжных поощрений направлены в ГБУ ДО "Центр "Ладога"</t>
  </si>
  <si>
    <t xml:space="preserve">Реализация  мероприятий государственного задания ГБУЛО "Информационный центр оценки качества образования" в рамках Ведения региональной информационной системы обеспречения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организационно-технологическое сопровождение проведения государственной итоговой аттестации: Общее количество человеко-экзаменов ГИА-9 (ОГЭ, ГВЭ)- 98373 чел/экзаменов; Общее количество человеко-экзаменов ГИА-11 (ЕГЭ, ИСИ, региональные экзамены) - 38008 чел/экз.  Информационно-технологическое обеспечение управления системой образования Ленинградской области, Количество участников мониторингов (НИКО, ВПР по предметам, ВПР СПО по предметам, независимая оценка компетенций учителей Ленинградской области, региональные мониторинги по обеспечению объективности образовательных результатов) 11450 чел.                                                      </t>
  </si>
  <si>
    <t xml:space="preserve">Завершены работы по всем показателям всех соглашений и выполнены финансовые обязательства в соответствии с государствеными контрактами. 1. Организовано 100% онлайн-видеонаблюдения на 45 объектах ЕГЭ, 77 ППЭ ОГЭ.
2. Приобретены 145 ед. техники, приобретены расходные материалы для принтеров. 3. Проведен аудит защищенности 203 объектов ИТС «РЦОИ-ППЭ ЛО», проведена настройка СКЗИ 203 мест ИТС «РЦОИ-ППЭ ЛО». 4. Подготовлено видеонаблюдение в 67 ППЭ ОГЭ. </t>
  </si>
  <si>
    <t xml:space="preserve">204 педагогов образовательных организаций Ленинградской области (18 районов) прошли курсы повышения квалификации по дополнительной профессиональной программе «Современное учебное занятие естественно - научного профиля с использованием высокотехнологичного лабораторного оборудования» на базе технопарков «Кванториум» и центра цифрового образования детей «IT-куб». </t>
  </si>
  <si>
    <t xml:space="preserve"> Проведено 6 мониторингов. Издано 2 учебно-методических пособия. Проведено 9 образовательных выездов.</t>
  </si>
  <si>
    <t>Проведена независимая оценка качества условий осуществления образовательной деятельности в отношении 34 ГОУ. Проведена диагностика
"Структура образовательной организации (социальный капитал)" в отношении 31 ОО с низкими образовательными результатами.</t>
  </si>
  <si>
    <t>Проведены 2 социологических  исследования</t>
  </si>
  <si>
    <t>Проведен комплексный мониторинг всех школ Ленинградской области, Определены 3 кластера школ</t>
  </si>
  <si>
    <t>Проведено исследование результативности участия обучающихся 180 ОО в олимпиадах и иных мероприятиях, утверждённых Приказом Министерства просвещения РФ от 30.08.2022 № 788 «Об утверждении перечня олимпиад и иных интеллектуальных и (или) творческих конкурсов, мероприятий..». Сформирован реестр муниципальных ОО, обладающих лидерскими практиками в достижении высоких результатов подготовки обучающихся в реализации программ профильного обучения и в олимпиадном движении (189 школ). Сформирован реестр педагогов, обладающих высоким образовательным потенциалом (81 человек).  Подготовлены рекомендации по устранению  профессиональных дефицитов педагогов-предметников, работающих в классах с углубленным изучением отдельных учебных предметов. Проведены 2 вебинара и 5 образовательных интенсивов на базах ведущих организаций города Санкт-Петербурга. Проведены курсы повышения квалификации по проектированию сетевых модульных программ и управлению процессом сопровождения одаренных детей. Проведены 5 вебинаров и 15 консультаций по проблематике реализации образовательных программ в профильных классах и в классахс привлечением ресурсов Кванториумов, технопарков, IT- Кубов, Центра «Интеллект» и Центра «Ладога». Проведены курсы повышения квалификации по программе  «Динамический конструктор образовательного пространства Ленинградской области для индивидуальных образовательных маршрутов и траекторий обучающихся и проектирования вариантов их будущих жизненных стратегий» .</t>
  </si>
  <si>
    <t>286 обучающихся по общеобразовательным програмам обеспечены молоком</t>
  </si>
  <si>
    <t xml:space="preserve">Фактическая среднегодовая численность получателей компенсационных выплат за обеспечение бесплатным двухразовым питанием обучающихся с ограниченными возможностями здоровья на дому в 2023 году составила 276,2 чел.  </t>
  </si>
  <si>
    <t>Организация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 исходя из численности обучающихся 30 челове (2 МР)</t>
  </si>
  <si>
    <t>Организовано бесплатное горячее питание 284 обучающихся в подведомственном ОУ .</t>
  </si>
  <si>
    <t xml:space="preserve">Организовано бесплатное горячее питание обучающихся, получающих начальное общее образование в государственных и муниципальных образовательных организациях  - 88 775 чел. </t>
  </si>
  <si>
    <t>Численность получивших академическую стипендию: 1 605 чел. - по программам подготовки квалифицированных рабочих, служащих, 5 164 чел.  - по программам подготовки специалистов среднего звена, 2 331 чел. - по программам высшего образования и аспирантура.</t>
  </si>
  <si>
    <t>Численность получателей 259</t>
  </si>
  <si>
    <t xml:space="preserve">среднегодовой факт 1257 получателей </t>
  </si>
  <si>
    <t>142 студент получивший компенсацию (среднегодовой). Компенсация стоимости проезда выплачивается по предоставленным документам.</t>
  </si>
  <si>
    <t xml:space="preserve"> Обеспечены бесплатным питанием обучающихся в государственных учреждениях по программам СПО и ПО  -  1 505 человек.</t>
  </si>
  <si>
    <t>Ежемесячная стипендия Губернатора Ленинградской области выплачена 202 обучающимся по программам среднего профессионального и 33 студентам учреждений высшего образования  -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t>
  </si>
  <si>
    <t>Средства в 2023 году не выделялись</t>
  </si>
  <si>
    <t>Исполнены государственные задания  на 81 933 человеко-дей в ГО оздоровления и отдыха</t>
  </si>
  <si>
    <t>Подано 4059 заявлений, в том числе положительно принятых – 3623.</t>
  </si>
  <si>
    <t>Областной конкурс «Лучший оздоровительный лагерь Ленинградской области» прошел в ноябре 2023 года. По каждой из двух номинаций определены 1 победитель и 2 призера</t>
  </si>
  <si>
    <t xml:space="preserve">Проведены текущие ремонтные работы  в организациях отдыха и оздоровления "МАЯК" (внутренние помещения спальных корпусов, ремонт помещений душевых), Березняки" (замена ограждения по периметру),  "Россонь" (текущий ремонт системы водоснабжения и электроснабжения здания котельной) </t>
  </si>
  <si>
    <t>Подготовлены 20 договоров на оказание услуг  экспертов и возмещение раходов, понесенных ими в связи с проведением аккредитационной экспертизы в соответствии с договорами, заключаемыми с физическими лицами. Оплата проведена</t>
  </si>
  <si>
    <t>Оценка выполнения (выполнено, выполнено)</t>
  </si>
  <si>
    <t>Средства на 2023 год не предусмотрены</t>
  </si>
  <si>
    <t>Выкуп объекта осуществлен. Детский сад открыт</t>
  </si>
  <si>
    <t>Деньги на 2023 год не запланированы</t>
  </si>
  <si>
    <t>C 29 октября по 4 ноября 2023 года была реализована программа образовательного выезда в город Сочи по теме «Развитие олимпиадного движения школьников». В выезде приняли участие 57 педагогов и руководителей системы образования Ленинградской области.</t>
  </si>
  <si>
    <t>В рамках реализаци программы "Земский учитель" в сентябре 2023 года осуществлены 7 единовременных компенсационных выплат 7 победителям конкурсного отбора в размере 1 млн. рублей каждому.</t>
  </si>
  <si>
    <t>Изготовлено 1200 бланков наград и 1200 адресных папок с символикой Ленинградской области, 472 единиц сувенирной продукции с символикой Ленинградской области, а также  1000 экземпляров книги "Педагогические династии Ленинградской области"</t>
  </si>
  <si>
    <t>денежные средства на 2023 год незапланированы</t>
  </si>
  <si>
    <t>В сентябре 2023 года на базе ЛОИРО проведен образовательный семинар по основам антитеррористической защищенности образовательных организаций  ГАОУ  ДПО «ЛОИРО». В рамках мероприятия проведены региональные соревнования"Школа безопамности" (май 2023 г., в которых приняло участие 112 человек. В июне 2023 г. обеспечено участие победителей (16 детей и 4 сопровождающих) в межрегиональном этапе</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</si>
</sst>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0_р_._-;\-* #,##0.00_р_._-;_-* &quot;-&quot;??_р_._-;_-@_-"/>
    <numFmt numFmtId="166" formatCode="0.0"/>
    <numFmt numFmtId="167" formatCode="_(* #,##0.00_);_(* \(#,##0.00\);_(* &quot;-&quot;??_);_(@_)"/>
  </numFmts>
  <fonts count="35" x14ac:knownFonts="1">
    <font>
      <sz val="11"/>
      <color theme="1"/>
      <name val="Calibri"/>
      <family val="2"/>
      <charset val="204"/>
      <scheme val="minor"/>
    </font>
    <font>
      <sz val="10"/>
      <color rgb="FF000000"/>
      <name val="Times New Roman"/>
      <family val="1"/>
      <charset val="204"/>
    </font>
    <font>
      <sz val="11"/>
      <color theme="1"/>
      <name val="Times New Roman"/>
      <family val="1"/>
      <charset val="204"/>
    </font>
    <font>
      <b/>
      <sz val="10"/>
      <name val="Times New Roman"/>
      <family val="1"/>
      <charset val="204"/>
    </font>
    <font>
      <sz val="10"/>
      <name val="Times New Roman"/>
      <family val="1"/>
      <charset val="204"/>
    </font>
    <font>
      <b/>
      <sz val="11"/>
      <color theme="1"/>
      <name val="Calibri"/>
      <family val="2"/>
      <charset val="204"/>
      <scheme val="minor"/>
    </font>
    <font>
      <sz val="11"/>
      <color theme="1"/>
      <name val="Calibri"/>
      <family val="2"/>
      <scheme val="minor"/>
    </font>
    <font>
      <sz val="10"/>
      <name val="Arial"/>
      <family val="2"/>
      <charset val="204"/>
    </font>
    <font>
      <sz val="11"/>
      <color theme="1"/>
      <name val="Calibri"/>
      <family val="2"/>
      <charset val="204"/>
      <scheme val="minor"/>
    </font>
    <font>
      <sz val="8"/>
      <name val="Times New Roman"/>
      <family val="1"/>
      <charset val="204"/>
    </font>
    <font>
      <sz val="11"/>
      <name val="Calibri"/>
      <family val="2"/>
      <charset val="204"/>
      <scheme val="minor"/>
    </font>
    <font>
      <sz val="10"/>
      <color theme="1"/>
      <name val="Times New Roman"/>
      <family val="1"/>
      <charset val="204"/>
    </font>
    <font>
      <sz val="10"/>
      <color rgb="FFFF0000"/>
      <name val="Times New Roman"/>
      <family val="1"/>
      <charset val="204"/>
    </font>
    <font>
      <sz val="11"/>
      <color indexed="8"/>
      <name val="Calibri"/>
      <family val="2"/>
      <charset val="204"/>
    </font>
    <font>
      <sz val="12"/>
      <name val="Times New Roman"/>
      <family val="1"/>
      <charset val="204"/>
    </font>
    <font>
      <sz val="10"/>
      <name val="Arial"/>
      <family val="2"/>
      <charset val="1"/>
    </font>
    <font>
      <sz val="9"/>
      <color theme="1"/>
      <name val="Times New Roman"/>
      <family val="1"/>
      <charset val="204"/>
    </font>
    <font>
      <sz val="14"/>
      <color theme="1"/>
      <name val="Times New Roman"/>
      <family val="1"/>
      <charset val="204"/>
    </font>
    <font>
      <b/>
      <sz val="12"/>
      <color theme="1"/>
      <name val="Times New Roman"/>
      <family val="1"/>
      <charset val="204"/>
    </font>
    <font>
      <b/>
      <sz val="12"/>
      <name val="Times New Roman"/>
      <family val="1"/>
      <charset val="204"/>
    </font>
    <font>
      <sz val="12"/>
      <color theme="1"/>
      <name val="Calibri"/>
      <family val="2"/>
      <charset val="204"/>
      <scheme val="minor"/>
    </font>
    <font>
      <sz val="9"/>
      <name val="Times New Roman"/>
      <family val="1"/>
      <charset val="204"/>
    </font>
    <font>
      <sz val="11"/>
      <name val="Times New Roman"/>
      <family val="1"/>
      <charset val="204"/>
    </font>
    <font>
      <sz val="10"/>
      <name val="Arial"/>
      <family val="2"/>
      <charset val="204"/>
    </font>
    <font>
      <sz val="10"/>
      <name val="Arial"/>
      <family val="2"/>
      <charset val="204"/>
    </font>
    <font>
      <sz val="10"/>
      <name val="Arial Cyr"/>
      <charset val="204"/>
    </font>
    <font>
      <u/>
      <sz val="10"/>
      <color theme="10"/>
      <name val="Arial"/>
      <family val="2"/>
      <charset val="204"/>
    </font>
    <font>
      <sz val="11"/>
      <color theme="1"/>
      <name val="Times New Roman"/>
      <family val="2"/>
      <charset val="204"/>
    </font>
    <font>
      <u/>
      <sz val="9"/>
      <color theme="10"/>
      <name val="Arial"/>
      <family val="2"/>
    </font>
    <font>
      <b/>
      <sz val="10"/>
      <color theme="1"/>
      <name val="Times New Roman"/>
      <family val="1"/>
      <charset val="204"/>
    </font>
    <font>
      <sz val="8"/>
      <color theme="1"/>
      <name val="Times New Roman"/>
      <family val="1"/>
      <charset val="204"/>
    </font>
    <font>
      <sz val="12"/>
      <color theme="1"/>
      <name val="Times New Roman"/>
      <family val="1"/>
      <charset val="204"/>
    </font>
    <font>
      <sz val="11"/>
      <color rgb="FF2C2D2E"/>
      <name val="Times New Roman"/>
      <family val="1"/>
      <charset val="204"/>
    </font>
    <font>
      <b/>
      <sz val="10"/>
      <color rgb="FFFF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4">
    <xf numFmtId="0" fontId="0" fillId="0" borderId="0"/>
    <xf numFmtId="0" fontId="6" fillId="0" borderId="0"/>
    <xf numFmtId="0" fontId="7" fillId="0" borderId="0"/>
    <xf numFmtId="0" fontId="8" fillId="0" borderId="0"/>
    <xf numFmtId="0" fontId="7" fillId="0" borderId="0"/>
    <xf numFmtId="165" fontId="13" fillId="0" borderId="0" applyFont="0" applyFill="0" applyBorder="0" applyAlignment="0" applyProtection="0"/>
    <xf numFmtId="167" fontId="7" fillId="0" borderId="0" applyFont="0" applyFill="0" applyBorder="0" applyAlignment="0" applyProtection="0"/>
    <xf numFmtId="0" fontId="15" fillId="0" borderId="0"/>
    <xf numFmtId="0" fontId="23" fillId="0" borderId="0"/>
    <xf numFmtId="0" fontId="24" fillId="0" borderId="0"/>
    <xf numFmtId="0" fontId="25" fillId="0" borderId="0"/>
    <xf numFmtId="9"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25" fillId="0" borderId="0" applyFont="0" applyFill="0" applyBorder="0" applyAlignment="0" applyProtection="0"/>
    <xf numFmtId="0" fontId="7" fillId="0" borderId="0"/>
    <xf numFmtId="0" fontId="26" fillId="0" borderId="0" applyNumberFormat="0" applyFill="0" applyBorder="0" applyAlignment="0" applyProtection="0"/>
    <xf numFmtId="0" fontId="27" fillId="0" borderId="1">
      <alignment horizontal="center" vertical="center" wrapText="1"/>
    </xf>
    <xf numFmtId="9" fontId="7" fillId="0" borderId="0" applyFont="0" applyFill="0" applyBorder="0" applyAlignment="0" applyProtection="0"/>
    <xf numFmtId="43" fontId="21" fillId="0" borderId="1" applyFill="0" applyProtection="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cellStyleXfs>
  <cellXfs count="176">
    <xf numFmtId="0" fontId="0" fillId="0" borderId="0" xfId="0"/>
    <xf numFmtId="164" fontId="0" fillId="2" borderId="0" xfId="0" applyNumberFormat="1" applyFill="1"/>
    <xf numFmtId="0" fontId="0" fillId="2" borderId="0" xfId="0" applyFill="1"/>
    <xf numFmtId="49" fontId="1" fillId="2" borderId="2" xfId="0" applyNumberFormat="1" applyFont="1" applyFill="1" applyBorder="1" applyAlignment="1">
      <alignment horizontal="center" vertical="center" wrapText="1"/>
    </xf>
    <xf numFmtId="49" fontId="0" fillId="2" borderId="0" xfId="0" applyNumberFormat="1" applyFill="1"/>
    <xf numFmtId="49" fontId="4" fillId="2" borderId="3" xfId="2" applyNumberFormat="1" applyFont="1" applyFill="1" applyBorder="1" applyAlignment="1" applyProtection="1">
      <alignment horizontal="left" vertical="top" wrapText="1"/>
    </xf>
    <xf numFmtId="0" fontId="2" fillId="2" borderId="0" xfId="0" applyFont="1" applyFill="1" applyAlignment="1">
      <alignment horizontal="center" vertical="center"/>
    </xf>
    <xf numFmtId="0" fontId="9" fillId="2" borderId="0" xfId="0" applyFont="1" applyFill="1"/>
    <xf numFmtId="0" fontId="3"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164" fontId="0" fillId="2" borderId="0" xfId="0" applyNumberFormat="1" applyFill="1" applyAlignment="1">
      <alignment vertical="top"/>
    </xf>
    <xf numFmtId="0" fontId="0" fillId="2" borderId="0" xfId="0" applyFill="1" applyAlignment="1">
      <alignment vertical="top"/>
    </xf>
    <xf numFmtId="49"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0" xfId="0" applyFont="1" applyFill="1" applyAlignment="1">
      <alignment vertical="top"/>
    </xf>
    <xf numFmtId="0" fontId="3" fillId="2" borderId="1" xfId="0" applyFont="1" applyFill="1" applyBorder="1" applyAlignment="1">
      <alignment vertical="top" wrapText="1"/>
    </xf>
    <xf numFmtId="0" fontId="11" fillId="2" borderId="1" xfId="0" applyFont="1" applyFill="1" applyBorder="1" applyAlignment="1">
      <alignment horizontal="center" vertical="top" wrapText="1"/>
    </xf>
    <xf numFmtId="49" fontId="4" fillId="2" borderId="3" xfId="0" applyNumberFormat="1" applyFont="1" applyFill="1" applyBorder="1" applyAlignment="1" applyProtection="1">
      <alignment horizontal="left" vertical="top" wrapText="1"/>
    </xf>
    <xf numFmtId="49" fontId="3" fillId="2" borderId="3" xfId="0" applyNumberFormat="1" applyFont="1" applyFill="1" applyBorder="1" applyAlignment="1" applyProtection="1">
      <alignment horizontal="left" vertical="top" wrapText="1"/>
    </xf>
    <xf numFmtId="0" fontId="0" fillId="2" borderId="0" xfId="0" applyFont="1" applyFill="1" applyAlignment="1">
      <alignment vertical="top"/>
    </xf>
    <xf numFmtId="49" fontId="3" fillId="2" borderId="1" xfId="0" applyNumberFormat="1" applyFont="1" applyFill="1" applyBorder="1" applyAlignment="1">
      <alignment vertical="top" wrapText="1"/>
    </xf>
    <xf numFmtId="0" fontId="10" fillId="2" borderId="1" xfId="0" applyFont="1" applyFill="1" applyBorder="1" applyAlignment="1">
      <alignment vertical="top"/>
    </xf>
    <xf numFmtId="0" fontId="17" fillId="2" borderId="0" xfId="0" applyFont="1" applyFill="1" applyAlignment="1">
      <alignment vertical="center" wrapText="1"/>
    </xf>
    <xf numFmtId="0" fontId="16" fillId="2" borderId="1" xfId="0" applyFont="1" applyFill="1" applyBorder="1" applyAlignment="1">
      <alignment horizontal="center" vertical="center" wrapText="1"/>
    </xf>
    <xf numFmtId="0" fontId="22" fillId="2" borderId="0" xfId="0" applyFont="1" applyFill="1" applyAlignment="1">
      <alignment horizontal="left" vertical="top" wrapText="1"/>
    </xf>
    <xf numFmtId="0" fontId="14" fillId="2" borderId="0" xfId="0" applyFont="1" applyFill="1" applyAlignment="1">
      <alignment horizontal="left" vertical="top" wrapText="1"/>
    </xf>
    <xf numFmtId="0" fontId="22" fillId="2" borderId="0" xfId="0" applyFont="1" applyFill="1" applyAlignment="1">
      <alignment horizontal="left" vertical="top"/>
    </xf>
    <xf numFmtId="164" fontId="22" fillId="2" borderId="1" xfId="0" applyNumberFormat="1" applyFont="1" applyFill="1" applyBorder="1" applyAlignment="1">
      <alignment horizontal="left" vertical="top"/>
    </xf>
    <xf numFmtId="0" fontId="10" fillId="2" borderId="0" xfId="0" applyFont="1" applyFill="1" applyAlignment="1">
      <alignment horizontal="left" vertical="top"/>
    </xf>
    <xf numFmtId="164" fontId="10" fillId="2" borderId="0" xfId="0" applyNumberFormat="1" applyFont="1" applyFill="1" applyAlignment="1">
      <alignment horizontal="left" vertical="top"/>
    </xf>
    <xf numFmtId="0" fontId="10" fillId="2" borderId="0" xfId="0" applyFont="1" applyFill="1" applyBorder="1" applyAlignment="1">
      <alignment vertical="top"/>
    </xf>
    <xf numFmtId="164" fontId="11" fillId="2" borderId="1" xfId="0" applyNumberFormat="1" applyFont="1" applyFill="1" applyBorder="1" applyAlignment="1">
      <alignment horizontal="center" vertical="top" wrapText="1"/>
    </xf>
    <xf numFmtId="164" fontId="11" fillId="2" borderId="4"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xf>
    <xf numFmtId="164" fontId="29" fillId="2"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164" fontId="29" fillId="2" borderId="1" xfId="0" applyNumberFormat="1" applyFont="1" applyFill="1" applyBorder="1" applyAlignment="1">
      <alignment horizontal="center" vertical="top"/>
    </xf>
    <xf numFmtId="0" fontId="22"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11" fillId="2" borderId="1" xfId="0" applyNumberFormat="1" applyFont="1" applyFill="1" applyBorder="1" applyAlignment="1" applyProtection="1">
      <alignment horizontal="center" vertical="top" wrapText="1"/>
    </xf>
    <xf numFmtId="0" fontId="0" fillId="2" borderId="0" xfId="0" applyFont="1" applyFill="1"/>
    <xf numFmtId="166" fontId="31" fillId="2" borderId="0" xfId="0" applyNumberFormat="1" applyFont="1" applyFill="1"/>
    <xf numFmtId="0" fontId="29" fillId="2" borderId="0" xfId="0" applyFont="1" applyFill="1" applyBorder="1" applyAlignment="1">
      <alignment horizontal="left" vertical="center" wrapText="1"/>
    </xf>
    <xf numFmtId="4" fontId="11" fillId="2" borderId="9"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top" wrapText="1"/>
    </xf>
    <xf numFmtId="164" fontId="29" fillId="2" borderId="1" xfId="0" applyNumberFormat="1" applyFont="1" applyFill="1" applyBorder="1" applyAlignment="1" applyProtection="1">
      <alignment horizontal="center" vertical="top" wrapText="1"/>
    </xf>
    <xf numFmtId="0" fontId="0" fillId="2" borderId="0" xfId="0" applyFont="1" applyFill="1" applyBorder="1"/>
    <xf numFmtId="164" fontId="0" fillId="2" borderId="0" xfId="0" applyNumberFormat="1" applyFont="1" applyFill="1"/>
    <xf numFmtId="0" fontId="4" fillId="2" borderId="1" xfId="0" applyFont="1" applyFill="1" applyBorder="1" applyAlignment="1">
      <alignment horizontal="center" vertical="center" wrapText="1"/>
    </xf>
    <xf numFmtId="164" fontId="22" fillId="2" borderId="0" xfId="0" applyNumberFormat="1" applyFont="1" applyFill="1" applyBorder="1" applyAlignment="1">
      <alignment horizontal="left" vertical="top"/>
    </xf>
    <xf numFmtId="0" fontId="22" fillId="2" borderId="1" xfId="2"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0" xfId="0" applyNumberFormat="1" applyFont="1" applyFill="1"/>
    <xf numFmtId="0" fontId="4" fillId="2" borderId="1" xfId="0" applyFont="1" applyFill="1" applyBorder="1" applyAlignment="1">
      <alignment vertical="top" wrapText="1"/>
    </xf>
    <xf numFmtId="4" fontId="11" fillId="2" borderId="4" xfId="0" applyNumberFormat="1" applyFont="1" applyFill="1" applyBorder="1" applyAlignment="1">
      <alignment horizontal="center" vertical="top" wrapText="1"/>
    </xf>
    <xf numFmtId="164" fontId="29" fillId="2" borderId="0" xfId="0" applyNumberFormat="1" applyFont="1" applyFill="1" applyBorder="1" applyAlignment="1">
      <alignment horizontal="center" vertical="center"/>
    </xf>
    <xf numFmtId="164" fontId="4" fillId="2" borderId="1" xfId="0" applyNumberFormat="1" applyFont="1" applyFill="1" applyBorder="1" applyAlignment="1">
      <alignment horizontal="left" vertical="top" wrapText="1"/>
    </xf>
    <xf numFmtId="164" fontId="22" fillId="2" borderId="1" xfId="0" applyNumberFormat="1" applyFont="1" applyFill="1" applyBorder="1" applyAlignment="1" applyProtection="1">
      <alignment horizontal="left" vertical="center" wrapText="1"/>
    </xf>
    <xf numFmtId="164" fontId="4" fillId="2" borderId="1" xfId="0" applyNumberFormat="1" applyFont="1" applyFill="1" applyBorder="1" applyAlignment="1">
      <alignment horizontal="center" vertical="top" wrapText="1"/>
    </xf>
    <xf numFmtId="0" fontId="22" fillId="2" borderId="1" xfId="0" applyFont="1" applyFill="1" applyBorder="1" applyAlignment="1">
      <alignment horizontal="left" vertical="top" wrapText="1"/>
    </xf>
    <xf numFmtId="164" fontId="22" fillId="2" borderId="1" xfId="0" applyNumberFormat="1" applyFont="1" applyFill="1" applyBorder="1" applyAlignment="1">
      <alignment horizontal="left" vertical="top" wrapText="1"/>
    </xf>
    <xf numFmtId="164" fontId="22" fillId="2" borderId="4" xfId="0" applyNumberFormat="1" applyFont="1" applyFill="1" applyBorder="1" applyAlignment="1">
      <alignment horizontal="left" vertical="top" wrapText="1"/>
    </xf>
    <xf numFmtId="164" fontId="4" fillId="2" borderId="1" xfId="0" applyNumberFormat="1" applyFont="1" applyFill="1" applyBorder="1" applyAlignment="1" applyProtection="1">
      <alignment horizontal="center" vertical="center" wrapText="1"/>
    </xf>
    <xf numFmtId="0" fontId="16"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0" xfId="0" applyFont="1" applyFill="1" applyAlignment="1">
      <alignment vertical="center" wrapText="1"/>
    </xf>
    <xf numFmtId="164" fontId="22" fillId="2" borderId="1" xfId="0" applyNumberFormat="1" applyFont="1" applyFill="1" applyBorder="1" applyAlignment="1">
      <alignment horizontal="justify" vertical="center" wrapText="1"/>
    </xf>
    <xf numFmtId="0" fontId="4" fillId="2" borderId="4" xfId="0" applyFont="1" applyFill="1" applyBorder="1" applyAlignment="1">
      <alignment horizontal="center" vertical="center" wrapText="1"/>
    </xf>
    <xf numFmtId="2" fontId="21" fillId="2" borderId="1" xfId="0" applyNumberFormat="1" applyFont="1" applyFill="1" applyBorder="1" applyAlignment="1">
      <alignment horizontal="left" vertical="center" wrapText="1"/>
    </xf>
    <xf numFmtId="0" fontId="21" fillId="2" borderId="1" xfId="0" applyFont="1" applyFill="1" applyBorder="1" applyAlignment="1">
      <alignment vertical="center" wrapText="1"/>
    </xf>
    <xf numFmtId="164" fontId="21" fillId="2" borderId="1" xfId="6" applyNumberFormat="1" applyFont="1" applyFill="1" applyBorder="1" applyAlignment="1">
      <alignment horizontal="left" vertical="center" wrapText="1"/>
    </xf>
    <xf numFmtId="0" fontId="22" fillId="2" borderId="1" xfId="2" applyFont="1" applyFill="1" applyBorder="1" applyAlignment="1">
      <alignment horizontal="left" vertical="top" wrapText="1"/>
    </xf>
    <xf numFmtId="0" fontId="21" fillId="2" borderId="1" xfId="2" applyFont="1" applyFill="1" applyBorder="1" applyAlignment="1">
      <alignment horizontal="left" vertical="top" wrapText="1"/>
    </xf>
    <xf numFmtId="0" fontId="21" fillId="2" borderId="1" xfId="0" applyFont="1" applyFill="1" applyBorder="1" applyAlignment="1">
      <alignment horizontal="left" vertical="center" wrapText="1"/>
    </xf>
    <xf numFmtId="164" fontId="4" fillId="2" borderId="1" xfId="0" applyNumberFormat="1" applyFont="1" applyFill="1" applyBorder="1" applyAlignment="1" applyProtection="1">
      <alignment horizontal="center" vertical="top" wrapText="1"/>
    </xf>
    <xf numFmtId="164" fontId="4" fillId="2" borderId="1" xfId="0" applyNumberFormat="1" applyFont="1" applyFill="1" applyBorder="1" applyAlignment="1" applyProtection="1">
      <alignment horizontal="left" vertical="top" wrapText="1"/>
    </xf>
    <xf numFmtId="164" fontId="22" fillId="2" borderId="1" xfId="0" applyNumberFormat="1" applyFont="1" applyFill="1" applyBorder="1" applyAlignment="1" applyProtection="1">
      <alignment horizontal="center" vertical="top" wrapText="1"/>
    </xf>
    <xf numFmtId="164" fontId="22" fillId="2" borderId="1" xfId="0" applyNumberFormat="1" applyFont="1" applyFill="1" applyBorder="1" applyAlignment="1">
      <alignment horizontal="center" vertical="center" wrapText="1"/>
    </xf>
    <xf numFmtId="164" fontId="22" fillId="2" borderId="1" xfId="0" applyNumberFormat="1" applyFont="1" applyFill="1" applyBorder="1" applyAlignment="1" applyProtection="1">
      <alignment horizontal="left" vertical="top" wrapText="1"/>
    </xf>
    <xf numFmtId="0" fontId="21" fillId="2" borderId="1" xfId="2" applyFont="1" applyFill="1" applyBorder="1" applyAlignment="1">
      <alignment horizontal="left" vertical="center" wrapText="1"/>
    </xf>
    <xf numFmtId="164" fontId="22" fillId="2" borderId="1" xfId="0" applyNumberFormat="1" applyFont="1" applyFill="1" applyBorder="1" applyAlignment="1">
      <alignment horizontal="left" vertical="center" wrapText="1"/>
    </xf>
    <xf numFmtId="49" fontId="4" fillId="2" borderId="4" xfId="0" applyNumberFormat="1" applyFont="1" applyFill="1" applyBorder="1" applyAlignment="1" applyProtection="1">
      <alignment horizontal="left" vertical="top" wrapText="1"/>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49" fontId="4" fillId="2" borderId="2" xfId="0" applyNumberFormat="1" applyFont="1" applyFill="1" applyBorder="1" applyAlignment="1">
      <alignment horizontal="center" vertical="top" wrapText="1"/>
    </xf>
    <xf numFmtId="49" fontId="4" fillId="2" borderId="1" xfId="0" applyNumberFormat="1" applyFont="1" applyFill="1" applyBorder="1" applyAlignment="1" applyProtection="1">
      <alignment horizontal="left" vertical="top" wrapText="1"/>
    </xf>
    <xf numFmtId="49" fontId="4" fillId="2" borderId="6" xfId="0" applyNumberFormat="1" applyFont="1" applyFill="1" applyBorder="1" applyAlignment="1">
      <alignment horizontal="center" vertical="top" wrapText="1"/>
    </xf>
    <xf numFmtId="0" fontId="1" fillId="2" borderId="2" xfId="0" applyFont="1" applyFill="1" applyBorder="1" applyAlignment="1">
      <alignment horizontal="center" vertical="center" wrapText="1"/>
    </xf>
    <xf numFmtId="0" fontId="11" fillId="2" borderId="10" xfId="0" applyFont="1" applyFill="1" applyBorder="1" applyAlignment="1">
      <alignment horizontal="center" vertical="center" wrapText="1"/>
    </xf>
    <xf numFmtId="164" fontId="12" fillId="2" borderId="1" xfId="0" applyNumberFormat="1" applyFont="1" applyFill="1" applyBorder="1" applyAlignment="1">
      <alignment horizontal="center" vertical="top" wrapText="1"/>
    </xf>
    <xf numFmtId="164" fontId="33" fillId="2" borderId="1" xfId="0" applyNumberFormat="1" applyFont="1" applyFill="1" applyBorder="1" applyAlignment="1">
      <alignment horizontal="center" vertical="top"/>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xf>
    <xf numFmtId="164" fontId="12" fillId="2" borderId="4" xfId="0" applyNumberFormat="1" applyFont="1" applyFill="1" applyBorder="1" applyAlignment="1">
      <alignment horizontal="center" vertical="top" wrapText="1"/>
    </xf>
    <xf numFmtId="164" fontId="33" fillId="2" borderId="4" xfId="0" applyNumberFormat="1" applyFont="1" applyFill="1" applyBorder="1" applyAlignment="1">
      <alignment horizontal="center" vertical="top" wrapText="1"/>
    </xf>
    <xf numFmtId="4" fontId="12" fillId="2" borderId="1" xfId="0" applyNumberFormat="1" applyFont="1" applyFill="1" applyBorder="1" applyAlignment="1">
      <alignment horizontal="center" vertical="top" wrapText="1"/>
    </xf>
    <xf numFmtId="164" fontId="33" fillId="2" borderId="1" xfId="0" applyNumberFormat="1" applyFont="1" applyFill="1" applyBorder="1" applyAlignment="1">
      <alignment horizontal="center" vertical="top" wrapText="1"/>
    </xf>
    <xf numFmtId="164" fontId="11" fillId="0" borderId="4"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164" fontId="22" fillId="0" borderId="1" xfId="0" applyNumberFormat="1" applyFont="1" applyFill="1" applyBorder="1" applyAlignment="1">
      <alignment horizontal="center" vertical="center" wrapText="1"/>
    </xf>
    <xf numFmtId="0" fontId="0" fillId="0" borderId="0" xfId="0" applyFill="1" applyAlignment="1">
      <alignment vertical="top"/>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11"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164" fontId="22" fillId="2" borderId="1" xfId="0" applyNumberFormat="1" applyFont="1" applyFill="1" applyBorder="1" applyAlignment="1" applyProtection="1">
      <alignment horizontal="left" vertical="top" wrapText="1"/>
    </xf>
    <xf numFmtId="164" fontId="11" fillId="2" borderId="1" xfId="0" applyNumberFormat="1" applyFont="1" applyFill="1" applyBorder="1" applyAlignment="1" applyProtection="1">
      <alignment horizontal="center" vertical="top" wrapText="1"/>
    </xf>
    <xf numFmtId="164" fontId="22" fillId="2" borderId="1" xfId="0" applyNumberFormat="1" applyFont="1" applyFill="1" applyBorder="1" applyAlignment="1">
      <alignment horizontal="center" vertical="center" wrapText="1"/>
    </xf>
    <xf numFmtId="164" fontId="12" fillId="2" borderId="1" xfId="0" applyNumberFormat="1" applyFont="1" applyFill="1" applyBorder="1" applyAlignment="1" applyProtection="1">
      <alignment horizontal="center" vertical="top" wrapText="1"/>
    </xf>
    <xf numFmtId="166" fontId="30" fillId="2" borderId="0" xfId="0" applyNumberFormat="1" applyFont="1" applyFill="1"/>
    <xf numFmtId="0" fontId="30" fillId="2" borderId="0" xfId="0" applyFont="1" applyFill="1"/>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center" vertical="center" wrapText="1"/>
    </xf>
    <xf numFmtId="164" fontId="29" fillId="2" borderId="4"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left" vertical="center" wrapText="1"/>
    </xf>
    <xf numFmtId="164" fontId="4" fillId="2" borderId="4" xfId="0" applyNumberFormat="1" applyFont="1" applyFill="1" applyBorder="1" applyAlignment="1">
      <alignment horizontal="left" vertical="top" wrapText="1"/>
    </xf>
    <xf numFmtId="0" fontId="11" fillId="2" borderId="0" xfId="0" applyFont="1" applyFill="1" applyAlignment="1">
      <alignment vertical="top"/>
    </xf>
    <xf numFmtId="0" fontId="4" fillId="2" borderId="1" xfId="2"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2" applyFont="1" applyFill="1" applyBorder="1" applyAlignment="1">
      <alignment horizontal="left" vertical="top" wrapText="1"/>
    </xf>
    <xf numFmtId="164" fontId="4" fillId="2" borderId="1" xfId="6" applyNumberFormat="1"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top" wrapText="1"/>
    </xf>
    <xf numFmtId="164" fontId="4" fillId="2" borderId="1" xfId="0" applyNumberFormat="1" applyFont="1" applyFill="1" applyBorder="1" applyAlignment="1" applyProtection="1">
      <alignment horizontal="left" vertical="center" wrapText="1"/>
    </xf>
    <xf numFmtId="164" fontId="4" fillId="2" borderId="1" xfId="6" applyNumberFormat="1" applyFont="1" applyFill="1" applyBorder="1" applyAlignment="1">
      <alignment horizontal="center" vertical="center" wrapText="1"/>
    </xf>
    <xf numFmtId="164" fontId="4" fillId="2" borderId="1" xfId="0" applyNumberFormat="1" applyFont="1" applyFill="1" applyBorder="1" applyAlignment="1">
      <alignment horizontal="justify" vertical="center" wrapText="1"/>
    </xf>
    <xf numFmtId="0" fontId="11" fillId="2" borderId="0" xfId="0" applyFont="1" applyFill="1" applyAlignment="1">
      <alignment wrapText="1"/>
    </xf>
    <xf numFmtId="0" fontId="11" fillId="2" borderId="0" xfId="0" applyFont="1" applyFill="1"/>
    <xf numFmtId="49" fontId="4" fillId="2" borderId="2" xfId="0" applyNumberFormat="1" applyFont="1" applyFill="1" applyBorder="1" applyAlignment="1" applyProtection="1">
      <alignment horizontal="left" vertical="top" wrapText="1"/>
    </xf>
    <xf numFmtId="49" fontId="4" fillId="2" borderId="4" xfId="0" applyNumberFormat="1" applyFont="1" applyFill="1" applyBorder="1" applyAlignment="1" applyProtection="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49" fontId="4" fillId="2" borderId="2"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1" xfId="0" applyNumberFormat="1" applyFont="1" applyFill="1" applyBorder="1" applyAlignment="1" applyProtection="1">
      <alignment horizontal="left" vertical="top" wrapText="1"/>
    </xf>
    <xf numFmtId="49" fontId="4" fillId="2" borderId="5" xfId="0" applyNumberFormat="1" applyFont="1" applyFill="1" applyBorder="1" applyAlignment="1" applyProtection="1">
      <alignment horizontal="left" vertical="top" wrapText="1"/>
    </xf>
    <xf numFmtId="49" fontId="4" fillId="2" borderId="6" xfId="0" applyNumberFormat="1" applyFont="1" applyFill="1" applyBorder="1" applyAlignment="1">
      <alignment horizontal="center" vertical="top" wrapText="1"/>
    </xf>
    <xf numFmtId="49" fontId="4" fillId="2" borderId="8"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3" fillId="2" borderId="10"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49" fontId="3" fillId="2" borderId="9" xfId="0" applyNumberFormat="1" applyFont="1" applyFill="1" applyBorder="1" applyAlignment="1">
      <alignment horizontal="center" vertical="top" wrapText="1"/>
    </xf>
    <xf numFmtId="49" fontId="4" fillId="2" borderId="10"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49" fontId="4" fillId="2" borderId="9" xfId="0" applyNumberFormat="1" applyFont="1" applyFill="1" applyBorder="1" applyAlignment="1">
      <alignment horizontal="center" vertical="top" wrapText="1"/>
    </xf>
    <xf numFmtId="0" fontId="4" fillId="2" borderId="2" xfId="0" applyFont="1" applyFill="1" applyBorder="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17" fillId="2" borderId="0" xfId="0" applyFont="1" applyFill="1" applyAlignment="1">
      <alignment horizontal="right" vertical="center" wrapText="1"/>
    </xf>
    <xf numFmtId="0" fontId="18" fillId="2" borderId="0" xfId="0" applyFont="1" applyFill="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9" fillId="2" borderId="0" xfId="0" applyFont="1" applyFill="1" applyBorder="1" applyAlignment="1">
      <alignment horizontal="left" vertical="center" wrapText="1"/>
    </xf>
  </cellXfs>
  <cellStyles count="54">
    <cellStyle name="Excel Built-in Normal" xfId="7"/>
    <cellStyle name="Гиперссылка 2" xfId="19"/>
    <cellStyle name="Гиперссылка 3" xfId="43"/>
    <cellStyle name="Обычный" xfId="0" builtinId="0"/>
    <cellStyle name="Обычный 10" xfId="42"/>
    <cellStyle name="Обычный 2" xfId="8"/>
    <cellStyle name="Обычный 2 2" xfId="1"/>
    <cellStyle name="Обычный 2 2 2" xfId="4"/>
    <cellStyle name="Обычный 2 2 3" xfId="20"/>
    <cellStyle name="Обычный 2 3" xfId="10"/>
    <cellStyle name="Обычный 3" xfId="2"/>
    <cellStyle name="Обычный 3 2" xfId="14"/>
    <cellStyle name="Обычный 3 2 2" xfId="36"/>
    <cellStyle name="Обычный 3 2 3" xfId="50"/>
    <cellStyle name="Обычный 3 2_ОТЧЕТ" xfId="26"/>
    <cellStyle name="Обычный 3 3" xfId="33"/>
    <cellStyle name="Обычный 3 4" xfId="12"/>
    <cellStyle name="Обычный 3_ОТЧЕТ" xfId="25"/>
    <cellStyle name="Обычный 4" xfId="3"/>
    <cellStyle name="Обычный 4 2" xfId="15"/>
    <cellStyle name="Обычный 4 2 2" xfId="37"/>
    <cellStyle name="Обычный 4 2 3" xfId="52"/>
    <cellStyle name="Обычный 4 2_ОТЧЕТ" xfId="28"/>
    <cellStyle name="Обычный 4 3" xfId="34"/>
    <cellStyle name="Обычный 4 4" xfId="51"/>
    <cellStyle name="Обычный 4_ОТЧЕТ" xfId="27"/>
    <cellStyle name="Обычный 5" xfId="9"/>
    <cellStyle name="Обычный 5 10" xfId="49"/>
    <cellStyle name="Обычный 5 2" xfId="16"/>
    <cellStyle name="Обычный 5 2 2" xfId="38"/>
    <cellStyle name="Обычный 5 2 3" xfId="53"/>
    <cellStyle name="Обычный 5 2_ОТЧЕТ" xfId="30"/>
    <cellStyle name="Обычный 5 3" xfId="35"/>
    <cellStyle name="Обычный 5 4" xfId="13"/>
    <cellStyle name="Обычный 5 5" xfId="44"/>
    <cellStyle name="Обычный 5 6" xfId="48"/>
    <cellStyle name="Обычный 5 7" xfId="46"/>
    <cellStyle name="Обычный 5 8" xfId="45"/>
    <cellStyle name="Обычный 5 9" xfId="47"/>
    <cellStyle name="Обычный 5_ОТЧЕТ" xfId="29"/>
    <cellStyle name="Обычный 6" xfId="18"/>
    <cellStyle name="Обычный 7" xfId="23"/>
    <cellStyle name="Обычный 7 2" xfId="39"/>
    <cellStyle name="Обычный 7_ОТЧЕТ" xfId="31"/>
    <cellStyle name="Обычный 8" xfId="24"/>
    <cellStyle name="Обычный 8 2" xfId="40"/>
    <cellStyle name="Обычный 8_ОТЧЕТ" xfId="32"/>
    <cellStyle name="Обычный 9" xfId="41"/>
    <cellStyle name="Процентный 2" xfId="21"/>
    <cellStyle name="Процентный 3" xfId="11"/>
    <cellStyle name="Финансовый 2" xfId="6"/>
    <cellStyle name="Финансовый 2 2" xfId="17"/>
    <cellStyle name="Финансовый 3" xfId="5"/>
    <cellStyle name="Финансовый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7"/>
  <sheetViews>
    <sheetView tabSelected="1" zoomScale="80" zoomScaleNormal="80" zoomScaleSheetLayoutView="90" workbookViewId="0">
      <pane xSplit="2" ySplit="11" topLeftCell="C117" activePane="bottomRight" state="frozenSplit"/>
      <selection pane="topRight" activeCell="C1" sqref="C1"/>
      <selection pane="bottomLeft" activeCell="A14" sqref="A14"/>
      <selection pane="bottomRight" activeCell="P234" sqref="P234"/>
    </sheetView>
  </sheetViews>
  <sheetFormatPr defaultColWidth="9.140625" defaultRowHeight="15" outlineLevelCol="1" x14ac:dyDescent="0.25"/>
  <cols>
    <col min="1" max="1" width="7.7109375" style="4" customWidth="1"/>
    <col min="2" max="2" width="45.5703125" style="2" customWidth="1"/>
    <col min="3" max="3" width="11.28515625" style="43" customWidth="1"/>
    <col min="4" max="4" width="14" style="43" customWidth="1"/>
    <col min="5" max="5" width="11.5703125" style="43" customWidth="1" outlineLevel="1"/>
    <col min="6" max="6" width="10.28515625" style="43" customWidth="1" outlineLevel="1"/>
    <col min="7" max="7" width="12.5703125" style="43" customWidth="1" outlineLevel="1"/>
    <col min="8" max="8" width="13.28515625" style="43" customWidth="1" outlineLevel="1"/>
    <col min="9" max="10" width="10.28515625" style="43" customWidth="1" outlineLevel="1"/>
    <col min="11" max="11" width="12.140625" style="43" customWidth="1" outlineLevel="1"/>
    <col min="12" max="12" width="14.28515625" style="43" customWidth="1" outlineLevel="1"/>
    <col min="13" max="13" width="10.7109375" style="43" customWidth="1" outlineLevel="1"/>
    <col min="14" max="14" width="8.140625" style="43" customWidth="1" outlineLevel="1"/>
    <col min="15" max="15" width="0.140625" style="31" customWidth="1" outlineLevel="1"/>
    <col min="16" max="16" width="20.7109375" style="31" customWidth="1" outlineLevel="1"/>
    <col min="17" max="17" width="0.140625" style="31" customWidth="1" outlineLevel="1"/>
    <col min="18" max="18" width="20" style="31" customWidth="1" outlineLevel="1"/>
    <col min="19" max="19" width="28.85546875" style="2" customWidth="1"/>
    <col min="20" max="20" width="17.28515625" style="2" customWidth="1"/>
    <col min="21" max="21" width="10.28515625" style="2" customWidth="1"/>
    <col min="22" max="16384" width="9.140625" style="2"/>
  </cols>
  <sheetData>
    <row r="1" spans="1:20" ht="15" customHeight="1" x14ac:dyDescent="0.25">
      <c r="D1" s="168"/>
      <c r="E1" s="168"/>
      <c r="F1" s="168"/>
      <c r="G1" s="168"/>
      <c r="H1" s="168"/>
      <c r="I1" s="168"/>
      <c r="J1" s="168"/>
      <c r="K1" s="168"/>
      <c r="L1" s="168"/>
      <c r="M1" s="168"/>
      <c r="N1" s="168"/>
      <c r="O1" s="28"/>
      <c r="P1" s="28"/>
      <c r="Q1" s="28"/>
      <c r="R1" s="28"/>
      <c r="S1" s="25"/>
    </row>
    <row r="2" spans="1:20" ht="8.25" customHeight="1" x14ac:dyDescent="0.25">
      <c r="D2" s="168"/>
      <c r="E2" s="168"/>
      <c r="F2" s="168"/>
      <c r="G2" s="168"/>
      <c r="H2" s="168"/>
      <c r="I2" s="168"/>
      <c r="J2" s="168"/>
      <c r="K2" s="168"/>
      <c r="L2" s="168"/>
      <c r="M2" s="168"/>
      <c r="N2" s="168"/>
      <c r="O2" s="27"/>
      <c r="P2" s="27"/>
      <c r="Q2" s="27"/>
      <c r="R2" s="27"/>
      <c r="S2" s="25"/>
    </row>
    <row r="3" spans="1:20" ht="15" customHeight="1" x14ac:dyDescent="0.25">
      <c r="D3" s="25"/>
      <c r="E3" s="25"/>
      <c r="F3" s="25"/>
      <c r="G3" s="25"/>
      <c r="H3" s="25"/>
      <c r="I3" s="25"/>
      <c r="J3" s="25"/>
      <c r="K3" s="25"/>
      <c r="L3" s="25"/>
      <c r="M3" s="25"/>
      <c r="N3" s="25"/>
      <c r="O3" s="27"/>
      <c r="P3" s="27"/>
      <c r="Q3" s="27"/>
      <c r="R3" s="27"/>
      <c r="S3" s="25"/>
    </row>
    <row r="4" spans="1:20" s="7" customFormat="1" ht="18.75" customHeight="1" x14ac:dyDescent="0.25">
      <c r="A4" s="4"/>
      <c r="B4" s="169" t="s">
        <v>385</v>
      </c>
      <c r="C4" s="169"/>
      <c r="D4" s="169"/>
      <c r="E4" s="169"/>
      <c r="F4" s="169"/>
      <c r="G4" s="169"/>
      <c r="H4" s="169"/>
      <c r="I4" s="169"/>
      <c r="J4" s="169"/>
      <c r="K4" s="169"/>
      <c r="L4" s="169"/>
      <c r="M4" s="169"/>
      <c r="N4" s="169"/>
      <c r="O4" s="29"/>
      <c r="P4" s="29"/>
      <c r="Q4" s="29"/>
      <c r="R4" s="29"/>
    </row>
    <row r="5" spans="1:20" s="7" customFormat="1" ht="18.75" customHeight="1" x14ac:dyDescent="0.25">
      <c r="A5" s="4"/>
      <c r="B5" s="169"/>
      <c r="C5" s="169"/>
      <c r="D5" s="169"/>
      <c r="E5" s="169"/>
      <c r="F5" s="169"/>
      <c r="G5" s="169"/>
      <c r="H5" s="169"/>
      <c r="I5" s="169"/>
      <c r="J5" s="169"/>
      <c r="K5" s="169"/>
      <c r="L5" s="169"/>
      <c r="M5" s="169"/>
      <c r="N5" s="169"/>
      <c r="O5" s="29"/>
      <c r="P5" s="29"/>
      <c r="Q5" s="29"/>
      <c r="R5" s="29"/>
      <c r="S5" s="56"/>
    </row>
    <row r="6" spans="1:20" s="7" customFormat="1" ht="15" customHeight="1" x14ac:dyDescent="0.25">
      <c r="B6" s="175" t="s">
        <v>381</v>
      </c>
      <c r="C6" s="175"/>
      <c r="D6" s="175"/>
      <c r="E6" s="175"/>
      <c r="F6" s="175"/>
      <c r="G6" s="175"/>
      <c r="H6" s="175"/>
      <c r="I6" s="175"/>
      <c r="J6" s="175"/>
      <c r="K6" s="175"/>
      <c r="L6" s="43"/>
      <c r="M6" s="114"/>
      <c r="N6" s="115"/>
      <c r="O6" s="29"/>
      <c r="P6" s="29"/>
      <c r="Q6" s="29"/>
      <c r="R6" s="29"/>
    </row>
    <row r="7" spans="1:20" s="7" customFormat="1" ht="15" customHeight="1" x14ac:dyDescent="0.25">
      <c r="B7" s="9" t="s">
        <v>673</v>
      </c>
      <c r="C7" s="10"/>
      <c r="D7" s="10"/>
      <c r="E7" s="44"/>
      <c r="F7" s="44"/>
      <c r="G7" s="44"/>
      <c r="H7" s="44"/>
      <c r="I7" s="44"/>
      <c r="J7" s="44"/>
      <c r="K7" s="44"/>
      <c r="L7" s="43"/>
      <c r="M7" s="114"/>
      <c r="N7" s="115"/>
      <c r="O7" s="29"/>
      <c r="P7" s="29"/>
      <c r="Q7" s="29"/>
      <c r="R7" s="29"/>
    </row>
    <row r="8" spans="1:20" s="7" customFormat="1" ht="15" customHeight="1" x14ac:dyDescent="0.25">
      <c r="B8" s="175" t="s">
        <v>386</v>
      </c>
      <c r="C8" s="175"/>
      <c r="D8" s="175"/>
      <c r="E8" s="175"/>
      <c r="F8" s="175"/>
      <c r="G8" s="175"/>
      <c r="H8" s="175"/>
      <c r="I8" s="175"/>
      <c r="J8" s="175"/>
      <c r="K8" s="44"/>
      <c r="L8" s="43"/>
      <c r="M8" s="114"/>
      <c r="N8" s="115"/>
      <c r="O8" s="29"/>
      <c r="P8" s="29"/>
      <c r="Q8" s="29"/>
      <c r="R8" s="29"/>
    </row>
    <row r="9" spans="1:20" s="7" customFormat="1" x14ac:dyDescent="0.25">
      <c r="A9" s="8"/>
      <c r="B9" s="8"/>
      <c r="C9" s="45"/>
      <c r="D9" s="45"/>
      <c r="E9" s="45"/>
      <c r="F9" s="45"/>
      <c r="G9" s="45"/>
      <c r="H9" s="45"/>
      <c r="I9" s="45"/>
      <c r="J9" s="114"/>
      <c r="K9" s="114"/>
      <c r="L9" s="43"/>
      <c r="M9" s="114"/>
      <c r="N9" s="115"/>
      <c r="O9" s="29"/>
      <c r="P9" s="29"/>
      <c r="Q9" s="29"/>
      <c r="R9" s="29"/>
    </row>
    <row r="10" spans="1:20" ht="30.75" customHeight="1" x14ac:dyDescent="0.25">
      <c r="A10" s="162" t="s">
        <v>1</v>
      </c>
      <c r="B10" s="162" t="s">
        <v>5</v>
      </c>
      <c r="C10" s="170" t="s">
        <v>412</v>
      </c>
      <c r="D10" s="171"/>
      <c r="E10" s="171"/>
      <c r="F10" s="172"/>
      <c r="G10" s="173" t="s">
        <v>671</v>
      </c>
      <c r="H10" s="174"/>
      <c r="I10" s="174"/>
      <c r="J10" s="174"/>
      <c r="K10" s="173" t="s">
        <v>672</v>
      </c>
      <c r="L10" s="174"/>
      <c r="M10" s="174"/>
      <c r="N10" s="174"/>
      <c r="O10" s="164" t="s">
        <v>612</v>
      </c>
      <c r="P10" s="166" t="s">
        <v>687</v>
      </c>
      <c r="Q10" s="164" t="s">
        <v>830</v>
      </c>
      <c r="R10" s="164" t="s">
        <v>830</v>
      </c>
      <c r="S10" s="157" t="s">
        <v>6</v>
      </c>
      <c r="T10" s="157" t="s">
        <v>422</v>
      </c>
    </row>
    <row r="11" spans="1:20" ht="40.5" customHeight="1" x14ac:dyDescent="0.25">
      <c r="A11" s="163"/>
      <c r="B11" s="163"/>
      <c r="C11" s="26" t="s">
        <v>384</v>
      </c>
      <c r="D11" s="26" t="s">
        <v>382</v>
      </c>
      <c r="E11" s="26" t="s">
        <v>387</v>
      </c>
      <c r="F11" s="46" t="s">
        <v>383</v>
      </c>
      <c r="G11" s="116" t="s">
        <v>384</v>
      </c>
      <c r="H11" s="116" t="s">
        <v>382</v>
      </c>
      <c r="I11" s="116" t="s">
        <v>387</v>
      </c>
      <c r="J11" s="116" t="s">
        <v>383</v>
      </c>
      <c r="K11" s="116" t="s">
        <v>384</v>
      </c>
      <c r="L11" s="116" t="s">
        <v>382</v>
      </c>
      <c r="M11" s="116" t="s">
        <v>387</v>
      </c>
      <c r="N11" s="117" t="s">
        <v>383</v>
      </c>
      <c r="O11" s="165"/>
      <c r="P11" s="167"/>
      <c r="Q11" s="165"/>
      <c r="R11" s="165"/>
      <c r="S11" s="158"/>
      <c r="T11" s="158"/>
    </row>
    <row r="12" spans="1:20" ht="17.25" customHeight="1" x14ac:dyDescent="0.25">
      <c r="A12" s="3">
        <v>1</v>
      </c>
      <c r="B12" s="91">
        <v>2</v>
      </c>
      <c r="C12" s="47">
        <v>3</v>
      </c>
      <c r="D12" s="47">
        <v>4</v>
      </c>
      <c r="E12" s="47">
        <v>5</v>
      </c>
      <c r="F12" s="92">
        <v>6</v>
      </c>
      <c r="G12" s="26">
        <v>7</v>
      </c>
      <c r="H12" s="26">
        <v>8</v>
      </c>
      <c r="I12" s="26">
        <v>9</v>
      </c>
      <c r="J12" s="118">
        <v>10</v>
      </c>
      <c r="K12" s="26">
        <v>11</v>
      </c>
      <c r="L12" s="26">
        <v>12</v>
      </c>
      <c r="M12" s="26">
        <v>13</v>
      </c>
      <c r="N12" s="118">
        <v>14</v>
      </c>
      <c r="O12" s="40">
        <v>15</v>
      </c>
      <c r="P12" s="40">
        <v>15</v>
      </c>
      <c r="Q12" s="40">
        <v>16</v>
      </c>
      <c r="R12" s="40">
        <v>16</v>
      </c>
      <c r="S12" s="6"/>
    </row>
    <row r="13" spans="1:20" ht="32.25" customHeight="1" x14ac:dyDescent="0.25">
      <c r="A13" s="159" t="s">
        <v>389</v>
      </c>
      <c r="B13" s="160"/>
      <c r="C13" s="160"/>
      <c r="D13" s="160"/>
      <c r="E13" s="160"/>
      <c r="F13" s="160"/>
      <c r="G13" s="160"/>
      <c r="H13" s="160"/>
      <c r="I13" s="160"/>
      <c r="J13" s="160"/>
      <c r="K13" s="160"/>
      <c r="L13" s="160"/>
      <c r="M13" s="160"/>
      <c r="N13" s="160"/>
      <c r="O13" s="160"/>
      <c r="P13" s="160"/>
      <c r="Q13" s="160"/>
      <c r="R13" s="160"/>
      <c r="S13" s="161"/>
      <c r="T13" s="1"/>
    </row>
    <row r="14" spans="1:20" x14ac:dyDescent="0.25">
      <c r="A14" s="153" t="s">
        <v>19</v>
      </c>
      <c r="B14" s="154"/>
      <c r="C14" s="154"/>
      <c r="D14" s="154"/>
      <c r="E14" s="154"/>
      <c r="F14" s="154"/>
      <c r="G14" s="154"/>
      <c r="H14" s="154"/>
      <c r="I14" s="154"/>
      <c r="J14" s="154"/>
      <c r="K14" s="154"/>
      <c r="L14" s="154"/>
      <c r="M14" s="154"/>
      <c r="N14" s="154"/>
      <c r="O14" s="154"/>
      <c r="P14" s="154"/>
      <c r="Q14" s="154"/>
      <c r="R14" s="154"/>
      <c r="S14" s="155"/>
      <c r="T14" s="1"/>
    </row>
    <row r="15" spans="1:20" s="14" customFormat="1" ht="51.75" customHeight="1" x14ac:dyDescent="0.25">
      <c r="A15" s="11" t="s">
        <v>4</v>
      </c>
      <c r="B15" s="12" t="s">
        <v>29</v>
      </c>
      <c r="C15" s="37">
        <f>SUM(C16:C22)</f>
        <v>563658.4</v>
      </c>
      <c r="D15" s="37">
        <f>SUM(D16:D22)-0.2</f>
        <v>648984</v>
      </c>
      <c r="E15" s="37">
        <f>SUM(E16:E22)</f>
        <v>118897.2</v>
      </c>
      <c r="F15" s="37">
        <f t="shared" ref="F15:N15" si="0">SUM(F16:F22)</f>
        <v>0</v>
      </c>
      <c r="G15" s="37">
        <f>SUM(G16:G22)</f>
        <v>563658.4</v>
      </c>
      <c r="H15" s="37">
        <f t="shared" si="0"/>
        <v>648984.1</v>
      </c>
      <c r="I15" s="37">
        <f t="shared" si="0"/>
        <v>118897.3</v>
      </c>
      <c r="J15" s="37">
        <f t="shared" si="0"/>
        <v>0</v>
      </c>
      <c r="K15" s="37">
        <f t="shared" si="0"/>
        <v>563658.4</v>
      </c>
      <c r="L15" s="37">
        <f t="shared" si="0"/>
        <v>648984.1</v>
      </c>
      <c r="M15" s="37">
        <f>SUM(M16:M22)</f>
        <v>118897.3</v>
      </c>
      <c r="N15" s="37">
        <f t="shared" si="0"/>
        <v>0</v>
      </c>
      <c r="O15" s="64"/>
      <c r="Q15" s="64"/>
      <c r="R15" s="64"/>
      <c r="S15" s="55" t="s">
        <v>0</v>
      </c>
      <c r="T15" s="55"/>
    </row>
    <row r="16" spans="1:20" s="14" customFormat="1" ht="72" customHeight="1" x14ac:dyDescent="0.25">
      <c r="A16" s="15" t="s">
        <v>2</v>
      </c>
      <c r="B16" s="57" t="s">
        <v>417</v>
      </c>
      <c r="C16" s="34">
        <v>32063.200000000001</v>
      </c>
      <c r="D16" s="34">
        <v>15792.4</v>
      </c>
      <c r="E16" s="34">
        <v>5587.2</v>
      </c>
      <c r="F16" s="34">
        <v>0</v>
      </c>
      <c r="G16" s="93">
        <v>32063.200000000001</v>
      </c>
      <c r="H16" s="93">
        <v>15792.3</v>
      </c>
      <c r="I16" s="93">
        <v>5587.2</v>
      </c>
      <c r="J16" s="93">
        <v>0</v>
      </c>
      <c r="K16" s="93">
        <v>32063.200000000001</v>
      </c>
      <c r="L16" s="93">
        <v>15792.3</v>
      </c>
      <c r="M16" s="93">
        <v>5587.2</v>
      </c>
      <c r="N16" s="34">
        <v>0</v>
      </c>
      <c r="O16" s="81" t="s">
        <v>604</v>
      </c>
      <c r="P16" s="64" t="s">
        <v>648</v>
      </c>
      <c r="Q16" s="81"/>
      <c r="R16" s="81" t="s">
        <v>492</v>
      </c>
      <c r="S16" s="16" t="s">
        <v>420</v>
      </c>
      <c r="T16" s="52" t="s">
        <v>415</v>
      </c>
    </row>
    <row r="17" spans="1:20" s="14" customFormat="1" ht="68.25" customHeight="1" x14ac:dyDescent="0.25">
      <c r="A17" s="15" t="s">
        <v>56</v>
      </c>
      <c r="B17" s="57" t="s">
        <v>418</v>
      </c>
      <c r="C17" s="34">
        <v>13871.4</v>
      </c>
      <c r="D17" s="34">
        <v>6832.3</v>
      </c>
      <c r="E17" s="34">
        <v>2300.4</v>
      </c>
      <c r="F17" s="34">
        <v>0</v>
      </c>
      <c r="G17" s="93">
        <v>13871.4</v>
      </c>
      <c r="H17" s="93">
        <v>6832.3</v>
      </c>
      <c r="I17" s="93">
        <v>2300.4</v>
      </c>
      <c r="J17" s="93">
        <v>0</v>
      </c>
      <c r="K17" s="93">
        <v>13871.4</v>
      </c>
      <c r="L17" s="93">
        <v>6832.3</v>
      </c>
      <c r="M17" s="93">
        <v>2300.4</v>
      </c>
      <c r="N17" s="93">
        <v>0</v>
      </c>
      <c r="O17" s="62" t="s">
        <v>530</v>
      </c>
      <c r="P17" s="62" t="s">
        <v>659</v>
      </c>
      <c r="Q17" s="62"/>
      <c r="R17" s="81" t="s">
        <v>492</v>
      </c>
      <c r="S17" s="16" t="s">
        <v>420</v>
      </c>
      <c r="T17" s="52" t="s">
        <v>415</v>
      </c>
    </row>
    <row r="18" spans="1:20" s="14" customFormat="1" ht="93.75" customHeight="1" x14ac:dyDescent="0.25">
      <c r="A18" s="15" t="s">
        <v>57</v>
      </c>
      <c r="B18" s="57" t="s">
        <v>419</v>
      </c>
      <c r="C18" s="34">
        <v>4989</v>
      </c>
      <c r="D18" s="34">
        <v>2457.3000000000002</v>
      </c>
      <c r="E18" s="34">
        <v>0</v>
      </c>
      <c r="F18" s="34">
        <v>0</v>
      </c>
      <c r="G18" s="93">
        <v>4989</v>
      </c>
      <c r="H18" s="93">
        <v>2457.3000000000002</v>
      </c>
      <c r="I18" s="34">
        <v>0</v>
      </c>
      <c r="J18" s="34">
        <v>0</v>
      </c>
      <c r="K18" s="93">
        <v>4989</v>
      </c>
      <c r="L18" s="93">
        <v>2457.3000000000002</v>
      </c>
      <c r="M18" s="34">
        <v>0</v>
      </c>
      <c r="N18" s="34">
        <v>0</v>
      </c>
      <c r="O18" s="81" t="s">
        <v>593</v>
      </c>
      <c r="P18" s="112" t="s">
        <v>630</v>
      </c>
      <c r="Q18" s="81"/>
      <c r="R18" s="81" t="s">
        <v>492</v>
      </c>
      <c r="S18" s="16" t="s">
        <v>420</v>
      </c>
      <c r="T18" s="52" t="s">
        <v>415</v>
      </c>
    </row>
    <row r="19" spans="1:20" s="14" customFormat="1" ht="71.25" customHeight="1" x14ac:dyDescent="0.25">
      <c r="A19" s="15" t="s">
        <v>58</v>
      </c>
      <c r="B19" s="57" t="s">
        <v>187</v>
      </c>
      <c r="C19" s="34">
        <v>3570</v>
      </c>
      <c r="D19" s="34">
        <v>3430</v>
      </c>
      <c r="E19" s="34">
        <v>0</v>
      </c>
      <c r="F19" s="34">
        <v>0</v>
      </c>
      <c r="G19" s="93">
        <v>3570</v>
      </c>
      <c r="H19" s="93">
        <v>3430</v>
      </c>
      <c r="I19" s="34">
        <v>0</v>
      </c>
      <c r="J19" s="34">
        <v>0</v>
      </c>
      <c r="K19" s="93">
        <v>3570</v>
      </c>
      <c r="L19" s="93">
        <v>3430</v>
      </c>
      <c r="M19" s="34">
        <v>0</v>
      </c>
      <c r="N19" s="34">
        <v>0</v>
      </c>
      <c r="O19" s="81" t="s">
        <v>564</v>
      </c>
      <c r="P19" s="112" t="s">
        <v>835</v>
      </c>
      <c r="Q19" s="81"/>
      <c r="R19" s="81" t="s">
        <v>492</v>
      </c>
      <c r="S19" s="16" t="s">
        <v>420</v>
      </c>
      <c r="T19" s="52" t="s">
        <v>415</v>
      </c>
    </row>
    <row r="20" spans="1:20" s="14" customFormat="1" ht="84" customHeight="1" x14ac:dyDescent="0.25">
      <c r="A20" s="15" t="s">
        <v>397</v>
      </c>
      <c r="B20" s="89" t="s">
        <v>375</v>
      </c>
      <c r="C20" s="42">
        <v>165716.20000000001</v>
      </c>
      <c r="D20" s="42">
        <v>392855</v>
      </c>
      <c r="E20" s="42">
        <v>55243.3</v>
      </c>
      <c r="F20" s="42">
        <v>0</v>
      </c>
      <c r="G20" s="113">
        <v>165716.20000000001</v>
      </c>
      <c r="H20" s="113">
        <v>392855</v>
      </c>
      <c r="I20" s="113">
        <v>55243.3</v>
      </c>
      <c r="J20" s="111">
        <v>0</v>
      </c>
      <c r="K20" s="113">
        <v>165716.20000000001</v>
      </c>
      <c r="L20" s="113">
        <v>392855</v>
      </c>
      <c r="M20" s="113">
        <v>55243.3</v>
      </c>
      <c r="N20" s="111">
        <v>0</v>
      </c>
      <c r="O20" s="81" t="s">
        <v>544</v>
      </c>
      <c r="P20" s="41" t="s">
        <v>690</v>
      </c>
      <c r="Q20" s="81"/>
      <c r="R20" s="81" t="s">
        <v>492</v>
      </c>
      <c r="S20" s="52" t="s">
        <v>413</v>
      </c>
      <c r="T20" s="52" t="s">
        <v>416</v>
      </c>
    </row>
    <row r="21" spans="1:20" s="14" customFormat="1" ht="60.75" customHeight="1" x14ac:dyDescent="0.25">
      <c r="A21" s="15" t="s">
        <v>398</v>
      </c>
      <c r="B21" s="89" t="s">
        <v>414</v>
      </c>
      <c r="C21" s="34">
        <v>43448.6</v>
      </c>
      <c r="D21" s="34">
        <v>16212.2</v>
      </c>
      <c r="E21" s="34">
        <v>5187.8</v>
      </c>
      <c r="F21" s="34">
        <v>0</v>
      </c>
      <c r="G21" s="93">
        <v>43448.6</v>
      </c>
      <c r="H21" s="93">
        <v>16212.2</v>
      </c>
      <c r="I21" s="93">
        <v>5187.8999999999996</v>
      </c>
      <c r="J21" s="93">
        <v>0</v>
      </c>
      <c r="K21" s="93">
        <v>43448.6</v>
      </c>
      <c r="L21" s="93">
        <v>16212.2</v>
      </c>
      <c r="M21" s="93">
        <v>5187.8999999999996</v>
      </c>
      <c r="N21" s="93">
        <v>0</v>
      </c>
      <c r="O21" s="81" t="s">
        <v>576</v>
      </c>
      <c r="P21" s="41" t="s">
        <v>691</v>
      </c>
      <c r="Q21" s="81"/>
      <c r="R21" s="81" t="s">
        <v>492</v>
      </c>
      <c r="S21" s="16" t="s">
        <v>421</v>
      </c>
      <c r="T21" s="52" t="s">
        <v>415</v>
      </c>
    </row>
    <row r="22" spans="1:20" s="14" customFormat="1" ht="105" customHeight="1" x14ac:dyDescent="0.25">
      <c r="A22" s="15" t="s">
        <v>535</v>
      </c>
      <c r="B22" s="89" t="s">
        <v>536</v>
      </c>
      <c r="C22" s="34">
        <v>300000</v>
      </c>
      <c r="D22" s="34">
        <v>211405</v>
      </c>
      <c r="E22" s="34">
        <v>50578.5</v>
      </c>
      <c r="F22" s="34">
        <v>0</v>
      </c>
      <c r="G22" s="93">
        <v>300000</v>
      </c>
      <c r="H22" s="93">
        <v>211405</v>
      </c>
      <c r="I22" s="93">
        <v>50578.5</v>
      </c>
      <c r="J22" s="93">
        <v>0</v>
      </c>
      <c r="K22" s="93">
        <v>300000</v>
      </c>
      <c r="L22" s="93">
        <v>211405</v>
      </c>
      <c r="M22" s="93">
        <v>50578.5</v>
      </c>
      <c r="N22" s="34">
        <v>0</v>
      </c>
      <c r="O22" s="81" t="s">
        <v>577</v>
      </c>
      <c r="P22" s="41" t="s">
        <v>692</v>
      </c>
      <c r="Q22" s="81"/>
      <c r="R22" s="81"/>
      <c r="S22" s="16" t="s">
        <v>421</v>
      </c>
      <c r="T22" s="52" t="s">
        <v>416</v>
      </c>
    </row>
    <row r="23" spans="1:20" s="14" customFormat="1" ht="46.5" customHeight="1" x14ac:dyDescent="0.25">
      <c r="A23" s="11" t="s">
        <v>7</v>
      </c>
      <c r="B23" s="12" t="s">
        <v>30</v>
      </c>
      <c r="C23" s="37">
        <f>SUM(C24:C40)</f>
        <v>0</v>
      </c>
      <c r="D23" s="37">
        <f>SUM(D24:D40)-0.1</f>
        <v>1754540.2</v>
      </c>
      <c r="E23" s="37">
        <f t="shared" ref="E23:F23" si="1">SUM(E24:E40)</f>
        <v>156199</v>
      </c>
      <c r="F23" s="37">
        <f t="shared" si="1"/>
        <v>0</v>
      </c>
      <c r="G23" s="37">
        <f t="shared" ref="G23" si="2">SUM(G24:G38)</f>
        <v>0</v>
      </c>
      <c r="H23" s="37">
        <f>SUM(H24:H38)</f>
        <v>715538.7</v>
      </c>
      <c r="I23" s="37">
        <f>SUM(I24:I38)</f>
        <v>75866.399999999994</v>
      </c>
      <c r="J23" s="37">
        <f t="shared" ref="J23" si="3">SUM(J24:J38)</f>
        <v>0</v>
      </c>
      <c r="K23" s="37">
        <f t="shared" ref="K23:N23" si="4">SUM(K24:K38)</f>
        <v>0</v>
      </c>
      <c r="L23" s="37">
        <f>SUM(L24:L38)</f>
        <v>715481.4</v>
      </c>
      <c r="M23" s="37">
        <f>SUM(M24:M38)</f>
        <v>75866.399999999994</v>
      </c>
      <c r="N23" s="37">
        <f t="shared" si="4"/>
        <v>0</v>
      </c>
      <c r="O23" s="37"/>
      <c r="P23" s="37"/>
      <c r="Q23" s="37"/>
      <c r="R23" s="37"/>
      <c r="S23" s="55" t="s">
        <v>0</v>
      </c>
      <c r="T23" s="16"/>
    </row>
    <row r="24" spans="1:20" s="14" customFormat="1" ht="110.25" customHeight="1" x14ac:dyDescent="0.25">
      <c r="A24" s="15" t="s">
        <v>8</v>
      </c>
      <c r="B24" s="86" t="s">
        <v>83</v>
      </c>
      <c r="C24" s="19">
        <v>0</v>
      </c>
      <c r="D24" s="34">
        <f>8261+500</f>
        <v>8761</v>
      </c>
      <c r="E24" s="34">
        <v>0</v>
      </c>
      <c r="F24" s="34">
        <v>0</v>
      </c>
      <c r="G24" s="34">
        <v>0</v>
      </c>
      <c r="H24" s="93">
        <v>8761</v>
      </c>
      <c r="I24" s="34">
        <v>0</v>
      </c>
      <c r="J24" s="34">
        <v>0</v>
      </c>
      <c r="K24" s="34">
        <v>0</v>
      </c>
      <c r="L24" s="93">
        <v>8761</v>
      </c>
      <c r="M24" s="34">
        <v>0</v>
      </c>
      <c r="N24" s="34">
        <v>0</v>
      </c>
      <c r="O24" s="64" t="s">
        <v>611</v>
      </c>
      <c r="P24" s="60" t="s">
        <v>611</v>
      </c>
      <c r="Q24" s="64"/>
      <c r="R24" s="81" t="s">
        <v>492</v>
      </c>
      <c r="S24" s="16" t="s">
        <v>421</v>
      </c>
      <c r="T24" s="52" t="s">
        <v>415</v>
      </c>
    </row>
    <row r="25" spans="1:20" s="14" customFormat="1" ht="107.25" customHeight="1" x14ac:dyDescent="0.25">
      <c r="A25" s="15" t="s">
        <v>68</v>
      </c>
      <c r="B25" s="86" t="s">
        <v>84</v>
      </c>
      <c r="C25" s="19">
        <v>0</v>
      </c>
      <c r="D25" s="34">
        <v>56567.5</v>
      </c>
      <c r="E25" s="34">
        <v>0</v>
      </c>
      <c r="F25" s="34">
        <v>0</v>
      </c>
      <c r="G25" s="34">
        <v>0</v>
      </c>
      <c r="H25" s="93">
        <f>D25</f>
        <v>56567.5</v>
      </c>
      <c r="I25" s="34">
        <v>0</v>
      </c>
      <c r="J25" s="34">
        <v>0</v>
      </c>
      <c r="K25" s="34">
        <v>0</v>
      </c>
      <c r="L25" s="93">
        <v>56510.2</v>
      </c>
      <c r="M25" s="34">
        <v>0</v>
      </c>
      <c r="N25" s="34">
        <v>0</v>
      </c>
      <c r="O25" s="67" t="s">
        <v>495</v>
      </c>
      <c r="P25" s="68" t="s">
        <v>693</v>
      </c>
      <c r="Q25" s="67"/>
      <c r="R25" s="81" t="s">
        <v>492</v>
      </c>
      <c r="S25" s="16" t="s">
        <v>421</v>
      </c>
      <c r="T25" s="52" t="s">
        <v>415</v>
      </c>
    </row>
    <row r="26" spans="1:20" s="14" customFormat="1" ht="106.5" customHeight="1" x14ac:dyDescent="0.25">
      <c r="A26" s="15" t="s">
        <v>69</v>
      </c>
      <c r="B26" s="86" t="s">
        <v>480</v>
      </c>
      <c r="C26" s="19">
        <v>0</v>
      </c>
      <c r="D26" s="34">
        <f>86573.7+21633.4</f>
        <v>108207.1</v>
      </c>
      <c r="E26" s="34">
        <f>10581.3+2163.34</f>
        <v>12744.6</v>
      </c>
      <c r="F26" s="34">
        <v>0</v>
      </c>
      <c r="G26" s="93">
        <v>0</v>
      </c>
      <c r="H26" s="93">
        <v>108193.2</v>
      </c>
      <c r="I26" s="93">
        <v>13116.3</v>
      </c>
      <c r="J26" s="93">
        <v>0</v>
      </c>
      <c r="K26" s="93">
        <v>0</v>
      </c>
      <c r="L26" s="93">
        <v>108193.2</v>
      </c>
      <c r="M26" s="93">
        <v>13116.3</v>
      </c>
      <c r="N26" s="93">
        <v>0</v>
      </c>
      <c r="O26" s="67" t="s">
        <v>495</v>
      </c>
      <c r="P26" s="68" t="s">
        <v>642</v>
      </c>
      <c r="Q26" s="67"/>
      <c r="R26" s="81" t="s">
        <v>492</v>
      </c>
      <c r="S26" s="16" t="s">
        <v>421</v>
      </c>
      <c r="T26" s="52" t="s">
        <v>415</v>
      </c>
    </row>
    <row r="27" spans="1:20" s="14" customFormat="1" ht="69" customHeight="1" x14ac:dyDescent="0.25">
      <c r="A27" s="15" t="s">
        <v>70</v>
      </c>
      <c r="B27" s="86" t="s">
        <v>85</v>
      </c>
      <c r="C27" s="19">
        <v>0</v>
      </c>
      <c r="D27" s="34">
        <v>7258.4</v>
      </c>
      <c r="E27" s="34">
        <v>0</v>
      </c>
      <c r="F27" s="34">
        <v>0</v>
      </c>
      <c r="G27" s="34">
        <v>0</v>
      </c>
      <c r="H27" s="93">
        <f>D27</f>
        <v>7258.4</v>
      </c>
      <c r="I27" s="34">
        <v>0</v>
      </c>
      <c r="J27" s="34">
        <v>0</v>
      </c>
      <c r="K27" s="34">
        <v>0</v>
      </c>
      <c r="L27" s="93">
        <f>H27</f>
        <v>7258.4</v>
      </c>
      <c r="M27" s="34">
        <v>0</v>
      </c>
      <c r="N27" s="34">
        <v>0</v>
      </c>
      <c r="O27" s="81" t="s">
        <v>594</v>
      </c>
      <c r="P27" s="41" t="s">
        <v>694</v>
      </c>
      <c r="Q27" s="81"/>
      <c r="R27" s="81" t="s">
        <v>492</v>
      </c>
      <c r="S27" s="16" t="s">
        <v>420</v>
      </c>
      <c r="T27" s="52" t="s">
        <v>415</v>
      </c>
    </row>
    <row r="28" spans="1:20" s="14" customFormat="1" ht="73.5" customHeight="1" x14ac:dyDescent="0.25">
      <c r="A28" s="15" t="s">
        <v>71</v>
      </c>
      <c r="B28" s="86" t="s">
        <v>86</v>
      </c>
      <c r="C28" s="19">
        <v>0</v>
      </c>
      <c r="D28" s="34">
        <v>150</v>
      </c>
      <c r="E28" s="34">
        <v>0</v>
      </c>
      <c r="F28" s="34">
        <v>0</v>
      </c>
      <c r="G28" s="34">
        <v>0</v>
      </c>
      <c r="H28" s="34">
        <v>150</v>
      </c>
      <c r="I28" s="34">
        <v>0</v>
      </c>
      <c r="J28" s="34">
        <v>0</v>
      </c>
      <c r="K28" s="34">
        <v>0</v>
      </c>
      <c r="L28" s="34">
        <v>150</v>
      </c>
      <c r="M28" s="34">
        <v>0</v>
      </c>
      <c r="N28" s="34">
        <v>0</v>
      </c>
      <c r="O28" s="81" t="s">
        <v>595</v>
      </c>
      <c r="P28" s="41" t="s">
        <v>695</v>
      </c>
      <c r="Q28" s="81"/>
      <c r="R28" s="81" t="s">
        <v>492</v>
      </c>
      <c r="S28" s="16" t="s">
        <v>420</v>
      </c>
      <c r="T28" s="52" t="s">
        <v>415</v>
      </c>
    </row>
    <row r="29" spans="1:20" s="14" customFormat="1" ht="69" customHeight="1" x14ac:dyDescent="0.25">
      <c r="A29" s="15" t="s">
        <v>72</v>
      </c>
      <c r="B29" s="86" t="s">
        <v>423</v>
      </c>
      <c r="C29" s="19">
        <v>0</v>
      </c>
      <c r="D29" s="34">
        <v>0</v>
      </c>
      <c r="E29" s="34">
        <v>0</v>
      </c>
      <c r="F29" s="34">
        <v>0</v>
      </c>
      <c r="G29" s="34">
        <v>0</v>
      </c>
      <c r="H29" s="34">
        <v>0</v>
      </c>
      <c r="I29" s="34">
        <v>0</v>
      </c>
      <c r="J29" s="34">
        <v>0</v>
      </c>
      <c r="K29" s="34">
        <v>0</v>
      </c>
      <c r="L29" s="34">
        <v>0</v>
      </c>
      <c r="M29" s="34">
        <v>0</v>
      </c>
      <c r="N29" s="34">
        <v>0</v>
      </c>
      <c r="O29" s="81"/>
      <c r="P29" s="41" t="s">
        <v>696</v>
      </c>
      <c r="Q29" s="81"/>
      <c r="R29" s="81" t="s">
        <v>492</v>
      </c>
      <c r="S29" s="16" t="s">
        <v>420</v>
      </c>
      <c r="T29" s="52" t="s">
        <v>415</v>
      </c>
    </row>
    <row r="30" spans="1:20" s="14" customFormat="1" ht="110.25" customHeight="1" x14ac:dyDescent="0.25">
      <c r="A30" s="15" t="s">
        <v>73</v>
      </c>
      <c r="B30" s="86" t="s">
        <v>87</v>
      </c>
      <c r="C30" s="19">
        <v>0</v>
      </c>
      <c r="D30" s="34">
        <v>2388.9</v>
      </c>
      <c r="E30" s="34">
        <v>0</v>
      </c>
      <c r="F30" s="34">
        <v>0</v>
      </c>
      <c r="G30" s="34">
        <v>0</v>
      </c>
      <c r="H30" s="93">
        <v>2388.9</v>
      </c>
      <c r="I30" s="34">
        <v>0</v>
      </c>
      <c r="J30" s="34">
        <v>0</v>
      </c>
      <c r="K30" s="34">
        <v>0</v>
      </c>
      <c r="L30" s="93">
        <f>H30</f>
        <v>2388.9</v>
      </c>
      <c r="M30" s="34">
        <v>0</v>
      </c>
      <c r="N30" s="34">
        <v>0</v>
      </c>
      <c r="O30" s="68" t="s">
        <v>496</v>
      </c>
      <c r="P30" s="68" t="s">
        <v>634</v>
      </c>
      <c r="Q30" s="68"/>
      <c r="R30" s="81" t="s">
        <v>492</v>
      </c>
      <c r="S30" s="16" t="s">
        <v>421</v>
      </c>
      <c r="T30" s="52" t="s">
        <v>415</v>
      </c>
    </row>
    <row r="31" spans="1:20" s="14" customFormat="1" ht="111" customHeight="1" x14ac:dyDescent="0.25">
      <c r="A31" s="15" t="s">
        <v>74</v>
      </c>
      <c r="B31" s="86" t="s">
        <v>481</v>
      </c>
      <c r="C31" s="19">
        <v>0</v>
      </c>
      <c r="D31" s="34">
        <v>18699.5</v>
      </c>
      <c r="E31" s="34">
        <v>2271.9</v>
      </c>
      <c r="F31" s="34">
        <v>0</v>
      </c>
      <c r="G31" s="93">
        <v>0</v>
      </c>
      <c r="H31" s="93">
        <v>18699.400000000001</v>
      </c>
      <c r="I31" s="93">
        <v>2272</v>
      </c>
      <c r="J31" s="93">
        <v>0</v>
      </c>
      <c r="K31" s="93">
        <v>0</v>
      </c>
      <c r="L31" s="93">
        <v>18699.400000000001</v>
      </c>
      <c r="M31" s="93">
        <v>2272</v>
      </c>
      <c r="N31" s="93">
        <v>0</v>
      </c>
      <c r="O31" s="68" t="s">
        <v>496</v>
      </c>
      <c r="P31" s="68" t="s">
        <v>643</v>
      </c>
      <c r="Q31" s="69"/>
      <c r="R31" s="81" t="s">
        <v>492</v>
      </c>
      <c r="S31" s="16" t="s">
        <v>421</v>
      </c>
      <c r="T31" s="52" t="s">
        <v>415</v>
      </c>
    </row>
    <row r="32" spans="1:20" s="14" customFormat="1" ht="73.5" customHeight="1" x14ac:dyDescent="0.25">
      <c r="A32" s="15" t="s">
        <v>75</v>
      </c>
      <c r="B32" s="86" t="s">
        <v>88</v>
      </c>
      <c r="C32" s="19">
        <v>0</v>
      </c>
      <c r="D32" s="34">
        <v>4738.5</v>
      </c>
      <c r="E32" s="34">
        <v>0</v>
      </c>
      <c r="F32" s="34">
        <v>0</v>
      </c>
      <c r="G32" s="34">
        <v>0</v>
      </c>
      <c r="H32" s="93">
        <v>4738.5</v>
      </c>
      <c r="I32" s="34">
        <v>0</v>
      </c>
      <c r="J32" s="34">
        <v>0</v>
      </c>
      <c r="K32" s="34">
        <v>0</v>
      </c>
      <c r="L32" s="93">
        <v>4738.5</v>
      </c>
      <c r="M32" s="34">
        <v>0</v>
      </c>
      <c r="N32" s="34">
        <v>0</v>
      </c>
      <c r="O32" s="81"/>
      <c r="P32" s="41" t="s">
        <v>670</v>
      </c>
      <c r="Q32" s="81"/>
      <c r="R32" s="81" t="s">
        <v>492</v>
      </c>
      <c r="S32" s="16" t="s">
        <v>420</v>
      </c>
      <c r="T32" s="52" t="s">
        <v>415</v>
      </c>
    </row>
    <row r="33" spans="1:20" s="14" customFormat="1" ht="110.25" customHeight="1" x14ac:dyDescent="0.25">
      <c r="A33" s="15" t="s">
        <v>76</v>
      </c>
      <c r="B33" s="86" t="s">
        <v>424</v>
      </c>
      <c r="C33" s="19">
        <v>0</v>
      </c>
      <c r="D33" s="34">
        <v>260000</v>
      </c>
      <c r="E33" s="34">
        <f>60217.9-22471.1</f>
        <v>37746.800000000003</v>
      </c>
      <c r="F33" s="34">
        <v>0</v>
      </c>
      <c r="G33" s="93">
        <v>0</v>
      </c>
      <c r="H33" s="93">
        <v>260000</v>
      </c>
      <c r="I33" s="93">
        <v>37301.1</v>
      </c>
      <c r="J33" s="93">
        <v>0</v>
      </c>
      <c r="K33" s="93">
        <v>0</v>
      </c>
      <c r="L33" s="93">
        <v>260000</v>
      </c>
      <c r="M33" s="93">
        <v>37301.1</v>
      </c>
      <c r="N33" s="93">
        <v>0</v>
      </c>
      <c r="O33" s="81" t="s">
        <v>598</v>
      </c>
      <c r="P33" s="41" t="s">
        <v>697</v>
      </c>
      <c r="Q33" s="81"/>
      <c r="R33" s="81" t="s">
        <v>492</v>
      </c>
      <c r="S33" s="16" t="s">
        <v>421</v>
      </c>
      <c r="T33" s="52" t="s">
        <v>415</v>
      </c>
    </row>
    <row r="34" spans="1:20" s="14" customFormat="1" ht="68.25" customHeight="1" x14ac:dyDescent="0.25">
      <c r="A34" s="15" t="s">
        <v>77</v>
      </c>
      <c r="B34" s="86" t="s">
        <v>425</v>
      </c>
      <c r="C34" s="19">
        <v>0</v>
      </c>
      <c r="D34" s="34">
        <v>24030</v>
      </c>
      <c r="E34" s="34">
        <v>0</v>
      </c>
      <c r="F34" s="34">
        <v>0</v>
      </c>
      <c r="G34" s="93">
        <v>0</v>
      </c>
      <c r="H34" s="93">
        <v>24030</v>
      </c>
      <c r="I34" s="93">
        <v>2970</v>
      </c>
      <c r="J34" s="93">
        <v>0</v>
      </c>
      <c r="K34" s="93">
        <v>0</v>
      </c>
      <c r="L34" s="93">
        <v>24030</v>
      </c>
      <c r="M34" s="93">
        <v>2970</v>
      </c>
      <c r="N34" s="93">
        <v>0</v>
      </c>
      <c r="O34" s="81"/>
      <c r="P34" s="41" t="s">
        <v>660</v>
      </c>
      <c r="Q34" s="81"/>
      <c r="R34" s="81" t="s">
        <v>492</v>
      </c>
      <c r="S34" s="16" t="s">
        <v>420</v>
      </c>
      <c r="T34" s="52" t="s">
        <v>415</v>
      </c>
    </row>
    <row r="35" spans="1:20" s="14" customFormat="1" ht="84" customHeight="1" x14ac:dyDescent="0.25">
      <c r="A35" s="15" t="s">
        <v>78</v>
      </c>
      <c r="B35" s="86" t="s">
        <v>375</v>
      </c>
      <c r="C35" s="19">
        <v>0</v>
      </c>
      <c r="D35" s="34">
        <v>0</v>
      </c>
      <c r="E35" s="34">
        <v>0</v>
      </c>
      <c r="F35" s="34">
        <v>0</v>
      </c>
      <c r="G35" s="34">
        <v>0</v>
      </c>
      <c r="H35" s="34">
        <v>0</v>
      </c>
      <c r="I35" s="34">
        <v>0</v>
      </c>
      <c r="J35" s="34">
        <v>0</v>
      </c>
      <c r="K35" s="34">
        <v>0</v>
      </c>
      <c r="L35" s="34">
        <v>0</v>
      </c>
      <c r="M35" s="34">
        <v>0</v>
      </c>
      <c r="N35" s="34">
        <v>0</v>
      </c>
      <c r="O35" s="64" t="s">
        <v>531</v>
      </c>
      <c r="P35" s="60" t="s">
        <v>698</v>
      </c>
      <c r="Q35" s="64"/>
      <c r="R35" s="81" t="s">
        <v>492</v>
      </c>
      <c r="S35" s="52" t="s">
        <v>416</v>
      </c>
      <c r="T35" s="52" t="s">
        <v>416</v>
      </c>
    </row>
    <row r="36" spans="1:20" s="14" customFormat="1" ht="114.75" customHeight="1" x14ac:dyDescent="0.25">
      <c r="A36" s="15" t="s">
        <v>79</v>
      </c>
      <c r="B36" s="86" t="s">
        <v>89</v>
      </c>
      <c r="C36" s="19">
        <v>0</v>
      </c>
      <c r="D36" s="34">
        <v>7395</v>
      </c>
      <c r="E36" s="34">
        <v>1305</v>
      </c>
      <c r="F36" s="34">
        <v>0</v>
      </c>
      <c r="G36" s="93">
        <v>0</v>
      </c>
      <c r="H36" s="93">
        <v>7395</v>
      </c>
      <c r="I36" s="93">
        <v>1305</v>
      </c>
      <c r="J36" s="93">
        <v>0</v>
      </c>
      <c r="K36" s="93">
        <v>0</v>
      </c>
      <c r="L36" s="93">
        <v>7395</v>
      </c>
      <c r="M36" s="93">
        <v>1305</v>
      </c>
      <c r="N36" s="93">
        <v>0</v>
      </c>
      <c r="O36" s="84" t="s">
        <v>599</v>
      </c>
      <c r="P36" s="121" t="s">
        <v>699</v>
      </c>
      <c r="Q36" s="84"/>
      <c r="R36" s="81" t="s">
        <v>492</v>
      </c>
      <c r="S36" s="16" t="s">
        <v>421</v>
      </c>
      <c r="T36" s="52" t="s">
        <v>415</v>
      </c>
    </row>
    <row r="37" spans="1:20" s="14" customFormat="1" ht="63" customHeight="1" x14ac:dyDescent="0.25">
      <c r="A37" s="15" t="s">
        <v>80</v>
      </c>
      <c r="B37" s="87" t="s">
        <v>426</v>
      </c>
      <c r="C37" s="48">
        <v>0</v>
      </c>
      <c r="D37" s="58">
        <f>63767.1+104106</f>
        <v>167873.1</v>
      </c>
      <c r="E37" s="35">
        <v>14599.2</v>
      </c>
      <c r="F37" s="35">
        <v>0</v>
      </c>
      <c r="G37" s="35">
        <v>0</v>
      </c>
      <c r="H37" s="97">
        <v>125201.5</v>
      </c>
      <c r="I37" s="97">
        <v>10888.3</v>
      </c>
      <c r="J37" s="35">
        <v>0</v>
      </c>
      <c r="K37" s="35">
        <v>0</v>
      </c>
      <c r="L37" s="97">
        <v>125201.5</v>
      </c>
      <c r="M37" s="97">
        <v>10888.3</v>
      </c>
      <c r="N37" s="35">
        <v>0</v>
      </c>
      <c r="O37" s="81" t="s">
        <v>554</v>
      </c>
      <c r="P37" s="41" t="s">
        <v>700</v>
      </c>
      <c r="Q37" s="81"/>
      <c r="R37" s="81" t="s">
        <v>492</v>
      </c>
      <c r="S37" s="52" t="s">
        <v>416</v>
      </c>
      <c r="T37" s="52" t="s">
        <v>416</v>
      </c>
    </row>
    <row r="38" spans="1:20" s="14" customFormat="1" ht="141" customHeight="1" x14ac:dyDescent="0.25">
      <c r="A38" s="15" t="s">
        <v>81</v>
      </c>
      <c r="B38" s="87" t="s">
        <v>90</v>
      </c>
      <c r="C38" s="48">
        <v>0</v>
      </c>
      <c r="D38" s="58">
        <v>92155.27</v>
      </c>
      <c r="E38" s="35">
        <v>8013.6</v>
      </c>
      <c r="F38" s="35">
        <v>0</v>
      </c>
      <c r="G38" s="35">
        <v>0</v>
      </c>
      <c r="H38" s="97">
        <v>92155.3</v>
      </c>
      <c r="I38" s="93">
        <v>8013.7</v>
      </c>
      <c r="J38" s="35">
        <v>0</v>
      </c>
      <c r="K38" s="35">
        <v>0</v>
      </c>
      <c r="L38" s="97">
        <v>92155.3</v>
      </c>
      <c r="M38" s="93">
        <v>8013.7</v>
      </c>
      <c r="N38" s="35">
        <v>0</v>
      </c>
      <c r="O38" s="81" t="s">
        <v>553</v>
      </c>
      <c r="P38" s="41" t="s">
        <v>701</v>
      </c>
      <c r="Q38" s="81"/>
      <c r="R38" s="81" t="s">
        <v>492</v>
      </c>
      <c r="S38" s="52" t="s">
        <v>416</v>
      </c>
      <c r="T38" s="52" t="s">
        <v>416</v>
      </c>
    </row>
    <row r="39" spans="1:20" s="14" customFormat="1" ht="71.25" customHeight="1" x14ac:dyDescent="0.25">
      <c r="A39" s="15" t="s">
        <v>82</v>
      </c>
      <c r="B39" s="87" t="s">
        <v>676</v>
      </c>
      <c r="C39" s="48">
        <v>0</v>
      </c>
      <c r="D39" s="58">
        <v>880301.5</v>
      </c>
      <c r="E39" s="35">
        <v>76547.899999999994</v>
      </c>
      <c r="F39" s="35">
        <v>0</v>
      </c>
      <c r="G39" s="35">
        <v>0</v>
      </c>
      <c r="H39" s="97">
        <v>880301.5</v>
      </c>
      <c r="I39" s="93">
        <v>76548</v>
      </c>
      <c r="J39" s="35">
        <v>0</v>
      </c>
      <c r="K39" s="35">
        <v>0</v>
      </c>
      <c r="L39" s="97">
        <v>880301.5</v>
      </c>
      <c r="M39" s="93">
        <v>76548</v>
      </c>
      <c r="N39" s="35">
        <v>0</v>
      </c>
      <c r="O39" s="81"/>
      <c r="P39" s="41" t="s">
        <v>702</v>
      </c>
      <c r="Q39" s="81"/>
      <c r="R39" s="81"/>
      <c r="S39" s="16" t="s">
        <v>416</v>
      </c>
      <c r="T39" s="52" t="s">
        <v>416</v>
      </c>
    </row>
    <row r="40" spans="1:20" s="105" customFormat="1" ht="75" customHeight="1" x14ac:dyDescent="0.25">
      <c r="A40" s="103" t="s">
        <v>674</v>
      </c>
      <c r="B40" s="106" t="s">
        <v>675</v>
      </c>
      <c r="C40" s="108">
        <v>0</v>
      </c>
      <c r="D40" s="102">
        <v>116014.5</v>
      </c>
      <c r="E40" s="101">
        <v>2970</v>
      </c>
      <c r="F40" s="101">
        <v>0</v>
      </c>
      <c r="G40" s="97">
        <v>0</v>
      </c>
      <c r="H40" s="97">
        <v>116014.5</v>
      </c>
      <c r="I40" s="93">
        <v>17335.5</v>
      </c>
      <c r="J40" s="97">
        <v>0</v>
      </c>
      <c r="K40" s="97">
        <v>0</v>
      </c>
      <c r="L40" s="97">
        <v>116014.5</v>
      </c>
      <c r="M40" s="93">
        <v>17335.5</v>
      </c>
      <c r="N40" s="35">
        <v>0</v>
      </c>
      <c r="O40" s="104"/>
      <c r="P40" s="41" t="s">
        <v>703</v>
      </c>
      <c r="Q40" s="104"/>
      <c r="R40" s="104"/>
      <c r="S40" s="109" t="s">
        <v>421</v>
      </c>
      <c r="T40" s="107" t="s">
        <v>415</v>
      </c>
    </row>
    <row r="41" spans="1:20" s="17" customFormat="1" ht="29.25" customHeight="1" x14ac:dyDescent="0.25">
      <c r="A41" s="11" t="s">
        <v>9</v>
      </c>
      <c r="B41" s="12" t="s">
        <v>31</v>
      </c>
      <c r="C41" s="39">
        <f>C42</f>
        <v>817.7</v>
      </c>
      <c r="D41" s="39">
        <f t="shared" ref="D41:N41" si="5">D42</f>
        <v>26240.799999999999</v>
      </c>
      <c r="E41" s="39">
        <f t="shared" si="5"/>
        <v>3222.8</v>
      </c>
      <c r="F41" s="39">
        <f t="shared" si="5"/>
        <v>0</v>
      </c>
      <c r="G41" s="94">
        <f t="shared" si="5"/>
        <v>817.7</v>
      </c>
      <c r="H41" s="94">
        <f t="shared" si="5"/>
        <v>26240.799999999999</v>
      </c>
      <c r="I41" s="94">
        <f t="shared" si="5"/>
        <v>3222.8</v>
      </c>
      <c r="J41" s="94">
        <f t="shared" si="5"/>
        <v>0</v>
      </c>
      <c r="K41" s="94">
        <f t="shared" si="5"/>
        <v>817.7</v>
      </c>
      <c r="L41" s="94">
        <f t="shared" si="5"/>
        <v>26240.799999999999</v>
      </c>
      <c r="M41" s="94">
        <f t="shared" si="5"/>
        <v>3222.8</v>
      </c>
      <c r="N41" s="94">
        <f t="shared" si="5"/>
        <v>0</v>
      </c>
      <c r="O41" s="81"/>
      <c r="P41" s="112"/>
      <c r="Q41" s="81"/>
      <c r="R41" s="81"/>
      <c r="S41" s="55" t="s">
        <v>0</v>
      </c>
    </row>
    <row r="42" spans="1:20" s="14" customFormat="1" ht="70.5" customHeight="1" x14ac:dyDescent="0.25">
      <c r="A42" s="15" t="s">
        <v>3</v>
      </c>
      <c r="B42" s="86" t="s">
        <v>59</v>
      </c>
      <c r="C42" s="19">
        <v>817.7</v>
      </c>
      <c r="D42" s="34">
        <v>26240.799999999999</v>
      </c>
      <c r="E42" s="34">
        <v>3222.8</v>
      </c>
      <c r="F42" s="34">
        <v>0</v>
      </c>
      <c r="G42" s="95">
        <v>817.7</v>
      </c>
      <c r="H42" s="93">
        <v>26240.799999999999</v>
      </c>
      <c r="I42" s="93">
        <v>3222.8</v>
      </c>
      <c r="J42" s="93">
        <v>0</v>
      </c>
      <c r="K42" s="95">
        <v>817.7</v>
      </c>
      <c r="L42" s="93">
        <v>26240.799999999999</v>
      </c>
      <c r="M42" s="93">
        <v>3222.8</v>
      </c>
      <c r="N42" s="93">
        <v>0</v>
      </c>
      <c r="O42" s="64" t="s">
        <v>534</v>
      </c>
      <c r="P42" s="64" t="s">
        <v>649</v>
      </c>
      <c r="Q42" s="64"/>
      <c r="R42" s="81" t="s">
        <v>492</v>
      </c>
      <c r="S42" s="16" t="s">
        <v>420</v>
      </c>
      <c r="T42" s="52" t="s">
        <v>415</v>
      </c>
    </row>
    <row r="43" spans="1:20" s="14" customFormat="1" ht="40.5" customHeight="1" x14ac:dyDescent="0.25">
      <c r="A43" s="11" t="s">
        <v>10</v>
      </c>
      <c r="B43" s="12" t="s">
        <v>32</v>
      </c>
      <c r="C43" s="39">
        <f>SUM(C44:C48)</f>
        <v>0</v>
      </c>
      <c r="D43" s="39">
        <f>SUM(D44:D48)</f>
        <v>166133.4</v>
      </c>
      <c r="E43" s="39">
        <f t="shared" ref="E43:N43" si="6">SUM(E44:E48)</f>
        <v>19800</v>
      </c>
      <c r="F43" s="39">
        <f t="shared" si="6"/>
        <v>0</v>
      </c>
      <c r="G43" s="39">
        <f t="shared" si="6"/>
        <v>0</v>
      </c>
      <c r="H43" s="39">
        <f>SUM(H44:H48)</f>
        <v>162548.70000000001</v>
      </c>
      <c r="I43" s="39">
        <f>SUM(I44:I48)</f>
        <v>19272.7</v>
      </c>
      <c r="J43" s="39">
        <f t="shared" si="6"/>
        <v>0</v>
      </c>
      <c r="K43" s="39">
        <f t="shared" si="6"/>
        <v>0</v>
      </c>
      <c r="L43" s="39">
        <f t="shared" si="6"/>
        <v>162548.70000000001</v>
      </c>
      <c r="M43" s="39">
        <f t="shared" si="6"/>
        <v>19272.7</v>
      </c>
      <c r="N43" s="39">
        <f t="shared" si="6"/>
        <v>0</v>
      </c>
      <c r="O43" s="81"/>
      <c r="P43" s="112"/>
      <c r="Q43" s="81"/>
      <c r="R43" s="81"/>
      <c r="S43" s="55" t="s">
        <v>0</v>
      </c>
    </row>
    <row r="44" spans="1:20" s="14" customFormat="1" ht="70.5" customHeight="1" x14ac:dyDescent="0.25">
      <c r="A44" s="15" t="s">
        <v>11</v>
      </c>
      <c r="B44" s="86" t="s">
        <v>64</v>
      </c>
      <c r="C44" s="19">
        <v>0</v>
      </c>
      <c r="D44" s="34">
        <v>1320</v>
      </c>
      <c r="E44" s="34">
        <v>0</v>
      </c>
      <c r="F44" s="34">
        <v>0</v>
      </c>
      <c r="G44" s="34">
        <v>0</v>
      </c>
      <c r="H44" s="93">
        <v>1320</v>
      </c>
      <c r="I44" s="34">
        <v>0</v>
      </c>
      <c r="J44" s="34">
        <v>0</v>
      </c>
      <c r="K44" s="34">
        <v>0</v>
      </c>
      <c r="L44" s="93">
        <v>1320</v>
      </c>
      <c r="M44" s="34">
        <v>0</v>
      </c>
      <c r="N44" s="34">
        <v>0</v>
      </c>
      <c r="O44" s="81"/>
      <c r="P44" s="41" t="s">
        <v>704</v>
      </c>
      <c r="Q44" s="81"/>
      <c r="R44" s="81" t="s">
        <v>492</v>
      </c>
      <c r="S44" s="16" t="s">
        <v>420</v>
      </c>
      <c r="T44" s="52" t="s">
        <v>415</v>
      </c>
    </row>
    <row r="45" spans="1:20" s="14" customFormat="1" ht="112.5" customHeight="1" x14ac:dyDescent="0.25">
      <c r="A45" s="15" t="s">
        <v>12</v>
      </c>
      <c r="B45" s="86" t="s">
        <v>65</v>
      </c>
      <c r="C45" s="19">
        <v>0</v>
      </c>
      <c r="D45" s="34">
        <v>0</v>
      </c>
      <c r="E45" s="34">
        <v>0</v>
      </c>
      <c r="F45" s="34">
        <v>0</v>
      </c>
      <c r="G45" s="34">
        <v>0</v>
      </c>
      <c r="H45" s="34">
        <v>0</v>
      </c>
      <c r="I45" s="34">
        <v>0</v>
      </c>
      <c r="J45" s="34">
        <v>0</v>
      </c>
      <c r="K45" s="34">
        <v>0</v>
      </c>
      <c r="L45" s="34">
        <v>0</v>
      </c>
      <c r="M45" s="34">
        <v>0</v>
      </c>
      <c r="N45" s="34">
        <v>0</v>
      </c>
      <c r="O45" s="81"/>
      <c r="P45" s="121" t="s">
        <v>705</v>
      </c>
      <c r="Q45" s="81"/>
      <c r="R45" s="81"/>
      <c r="S45" s="16" t="s">
        <v>421</v>
      </c>
      <c r="T45" s="52" t="s">
        <v>415</v>
      </c>
    </row>
    <row r="46" spans="1:20" s="14" customFormat="1" ht="30.75" customHeight="1" x14ac:dyDescent="0.25">
      <c r="A46" s="15" t="s">
        <v>61</v>
      </c>
      <c r="B46" s="86" t="s">
        <v>482</v>
      </c>
      <c r="C46" s="19">
        <v>0</v>
      </c>
      <c r="D46" s="34">
        <v>163533.4</v>
      </c>
      <c r="E46" s="34">
        <v>19800</v>
      </c>
      <c r="F46" s="34">
        <v>0</v>
      </c>
      <c r="G46" s="93">
        <v>0</v>
      </c>
      <c r="H46" s="93">
        <v>159988.70000000001</v>
      </c>
      <c r="I46" s="93">
        <v>19272.7</v>
      </c>
      <c r="J46" s="93">
        <v>0</v>
      </c>
      <c r="K46" s="93">
        <v>0</v>
      </c>
      <c r="L46" s="93">
        <v>159988.70000000001</v>
      </c>
      <c r="M46" s="93">
        <v>19272.7</v>
      </c>
      <c r="N46" s="93">
        <v>0</v>
      </c>
      <c r="O46" s="84" t="s">
        <v>600</v>
      </c>
      <c r="P46" s="121" t="s">
        <v>706</v>
      </c>
      <c r="Q46" s="84"/>
      <c r="R46" s="81" t="s">
        <v>492</v>
      </c>
      <c r="S46" s="16" t="s">
        <v>421</v>
      </c>
      <c r="T46" s="52" t="s">
        <v>415</v>
      </c>
    </row>
    <row r="47" spans="1:20" s="14" customFormat="1" ht="27" customHeight="1" x14ac:dyDescent="0.25">
      <c r="A47" s="15" t="s">
        <v>62</v>
      </c>
      <c r="B47" s="86" t="s">
        <v>63</v>
      </c>
      <c r="C47" s="19">
        <v>0</v>
      </c>
      <c r="D47" s="34">
        <v>200</v>
      </c>
      <c r="E47" s="34">
        <v>0</v>
      </c>
      <c r="F47" s="34">
        <v>0</v>
      </c>
      <c r="G47" s="34">
        <v>0</v>
      </c>
      <c r="H47" s="93">
        <v>200</v>
      </c>
      <c r="I47" s="34">
        <v>0</v>
      </c>
      <c r="J47" s="34">
        <v>0</v>
      </c>
      <c r="K47" s="34">
        <v>0</v>
      </c>
      <c r="L47" s="93">
        <v>200</v>
      </c>
      <c r="M47" s="34">
        <v>0</v>
      </c>
      <c r="N47" s="34">
        <v>0</v>
      </c>
      <c r="O47" s="81"/>
      <c r="P47" s="41" t="s">
        <v>707</v>
      </c>
      <c r="Q47" s="81"/>
      <c r="R47" s="81" t="s">
        <v>492</v>
      </c>
      <c r="S47" s="16" t="s">
        <v>420</v>
      </c>
      <c r="T47" s="52" t="s">
        <v>415</v>
      </c>
    </row>
    <row r="48" spans="1:20" s="14" customFormat="1" ht="78.75" customHeight="1" x14ac:dyDescent="0.25">
      <c r="A48" s="15" t="s">
        <v>66</v>
      </c>
      <c r="B48" s="86" t="s">
        <v>67</v>
      </c>
      <c r="C48" s="19">
        <v>0</v>
      </c>
      <c r="D48" s="34">
        <v>1080</v>
      </c>
      <c r="E48" s="34">
        <v>0</v>
      </c>
      <c r="F48" s="34">
        <v>0</v>
      </c>
      <c r="G48" s="34">
        <v>0</v>
      </c>
      <c r="H48" s="93">
        <v>1040</v>
      </c>
      <c r="I48" s="34">
        <v>0</v>
      </c>
      <c r="J48" s="34">
        <v>0</v>
      </c>
      <c r="K48" s="34">
        <v>0</v>
      </c>
      <c r="L48" s="93">
        <v>1040</v>
      </c>
      <c r="M48" s="34">
        <v>0</v>
      </c>
      <c r="N48" s="34">
        <v>0</v>
      </c>
      <c r="O48" s="81"/>
      <c r="P48" s="41" t="s">
        <v>708</v>
      </c>
      <c r="Q48" s="81"/>
      <c r="R48" s="81" t="s">
        <v>492</v>
      </c>
      <c r="S48" s="16" t="s">
        <v>420</v>
      </c>
      <c r="T48" s="52" t="s">
        <v>415</v>
      </c>
    </row>
    <row r="49" spans="1:20" s="14" customFormat="1" ht="27" customHeight="1" x14ac:dyDescent="0.25">
      <c r="A49" s="11" t="s">
        <v>14</v>
      </c>
      <c r="B49" s="12" t="s">
        <v>33</v>
      </c>
      <c r="C49" s="39">
        <f>SUM(C50:C51)</f>
        <v>54194.400000000001</v>
      </c>
      <c r="D49" s="39">
        <f t="shared" ref="D49:N49" si="7">SUM(D50:D51)</f>
        <v>26692.799999999999</v>
      </c>
      <c r="E49" s="39">
        <f t="shared" si="7"/>
        <v>10315.4</v>
      </c>
      <c r="F49" s="39">
        <f t="shared" si="7"/>
        <v>0</v>
      </c>
      <c r="G49" s="94">
        <f>SUM(G50:G51)</f>
        <v>54194.400000000001</v>
      </c>
      <c r="H49" s="94">
        <f t="shared" si="7"/>
        <v>26692.799999999999</v>
      </c>
      <c r="I49" s="39">
        <f t="shared" si="7"/>
        <v>10315.4</v>
      </c>
      <c r="J49" s="39">
        <f t="shared" si="7"/>
        <v>0</v>
      </c>
      <c r="K49" s="39">
        <f t="shared" si="7"/>
        <v>54194.400000000001</v>
      </c>
      <c r="L49" s="39">
        <f t="shared" si="7"/>
        <v>26692.799999999999</v>
      </c>
      <c r="M49" s="39">
        <f t="shared" si="7"/>
        <v>10315.4</v>
      </c>
      <c r="N49" s="39">
        <f t="shared" si="7"/>
        <v>0</v>
      </c>
      <c r="O49" s="39"/>
      <c r="P49" s="39"/>
      <c r="Q49" s="39"/>
      <c r="R49" s="39"/>
      <c r="S49" s="55" t="s">
        <v>0</v>
      </c>
    </row>
    <row r="50" spans="1:20" s="14" customFormat="1" ht="54" customHeight="1" x14ac:dyDescent="0.25">
      <c r="A50" s="15" t="s">
        <v>13</v>
      </c>
      <c r="B50" s="86" t="s">
        <v>377</v>
      </c>
      <c r="C50" s="34">
        <v>42014.3</v>
      </c>
      <c r="D50" s="34">
        <v>20693.599999999999</v>
      </c>
      <c r="E50" s="36">
        <v>8068.5</v>
      </c>
      <c r="F50" s="36">
        <v>0</v>
      </c>
      <c r="G50" s="96">
        <v>42014.3</v>
      </c>
      <c r="H50" s="96">
        <v>20693.599999999999</v>
      </c>
      <c r="I50" s="93">
        <v>8068.5</v>
      </c>
      <c r="J50" s="96">
        <v>0</v>
      </c>
      <c r="K50" s="96">
        <v>42014.3</v>
      </c>
      <c r="L50" s="96">
        <v>20693.599999999999</v>
      </c>
      <c r="M50" s="93">
        <v>8068.5</v>
      </c>
      <c r="N50" s="96">
        <v>0</v>
      </c>
      <c r="O50" s="81"/>
      <c r="P50" s="41" t="s">
        <v>644</v>
      </c>
      <c r="Q50" s="81"/>
      <c r="R50" s="81" t="s">
        <v>492</v>
      </c>
      <c r="S50" s="16" t="s">
        <v>421</v>
      </c>
      <c r="T50" s="52" t="s">
        <v>415</v>
      </c>
    </row>
    <row r="51" spans="1:20" s="14" customFormat="1" ht="33" customHeight="1" x14ac:dyDescent="0.25">
      <c r="A51" s="15" t="s">
        <v>13</v>
      </c>
      <c r="B51" s="86" t="s">
        <v>427</v>
      </c>
      <c r="C51" s="34">
        <v>12180.1</v>
      </c>
      <c r="D51" s="34">
        <v>5999.2</v>
      </c>
      <c r="E51" s="36">
        <v>2246.9</v>
      </c>
      <c r="F51" s="36">
        <v>0</v>
      </c>
      <c r="G51" s="96">
        <v>12180.1</v>
      </c>
      <c r="H51" s="96">
        <v>5999.2</v>
      </c>
      <c r="I51" s="96">
        <v>2246.9</v>
      </c>
      <c r="J51" s="96">
        <v>0</v>
      </c>
      <c r="K51" s="96">
        <v>12180.1</v>
      </c>
      <c r="L51" s="96">
        <v>5999.2</v>
      </c>
      <c r="M51" s="96">
        <v>2246.9</v>
      </c>
      <c r="N51" s="96">
        <v>0</v>
      </c>
      <c r="O51" s="81" t="s">
        <v>592</v>
      </c>
      <c r="P51" s="41" t="s">
        <v>645</v>
      </c>
      <c r="Q51" s="81"/>
      <c r="R51" s="81" t="s">
        <v>492</v>
      </c>
      <c r="S51" s="16" t="s">
        <v>421</v>
      </c>
      <c r="T51" s="52" t="s">
        <v>415</v>
      </c>
    </row>
    <row r="52" spans="1:20" s="14" customFormat="1" ht="31.5" customHeight="1" x14ac:dyDescent="0.25">
      <c r="A52" s="11" t="s">
        <v>15</v>
      </c>
      <c r="B52" s="18" t="s">
        <v>34</v>
      </c>
      <c r="C52" s="37">
        <v>0</v>
      </c>
      <c r="D52" s="37">
        <v>0</v>
      </c>
      <c r="E52" s="37">
        <v>0</v>
      </c>
      <c r="F52" s="37">
        <v>0</v>
      </c>
      <c r="G52" s="37">
        <v>0</v>
      </c>
      <c r="H52" s="37">
        <v>0</v>
      </c>
      <c r="I52" s="37">
        <v>0</v>
      </c>
      <c r="J52" s="37">
        <v>0</v>
      </c>
      <c r="K52" s="37">
        <v>0</v>
      </c>
      <c r="L52" s="37">
        <v>0</v>
      </c>
      <c r="M52" s="37">
        <v>0</v>
      </c>
      <c r="N52" s="37">
        <v>0</v>
      </c>
      <c r="O52" s="81"/>
      <c r="P52" s="112"/>
      <c r="Q52" s="81"/>
      <c r="R52" s="81"/>
      <c r="S52" s="55" t="s">
        <v>0</v>
      </c>
    </row>
    <row r="53" spans="1:20" s="14" customFormat="1" ht="42.75" customHeight="1" x14ac:dyDescent="0.25">
      <c r="A53" s="11" t="s">
        <v>16</v>
      </c>
      <c r="B53" s="12" t="s">
        <v>35</v>
      </c>
      <c r="C53" s="37">
        <f>SUM(C54:C72)</f>
        <v>0</v>
      </c>
      <c r="D53" s="37">
        <f>SUM(D54:D72)</f>
        <v>381849.59999999998</v>
      </c>
      <c r="E53" s="37">
        <f t="shared" ref="E53" si="8">SUM(E54:E72)</f>
        <v>0</v>
      </c>
      <c r="F53" s="37">
        <f t="shared" ref="F53" si="9">SUM(F54:F72)</f>
        <v>0</v>
      </c>
      <c r="G53" s="37">
        <f t="shared" ref="G53:N53" si="10">SUM(G54:G72)</f>
        <v>0</v>
      </c>
      <c r="H53" s="37">
        <f t="shared" si="10"/>
        <v>243478.39999999999</v>
      </c>
      <c r="I53" s="37">
        <f t="shared" si="10"/>
        <v>0</v>
      </c>
      <c r="J53" s="37">
        <f t="shared" si="10"/>
        <v>0</v>
      </c>
      <c r="K53" s="37">
        <f t="shared" si="10"/>
        <v>0</v>
      </c>
      <c r="L53" s="37">
        <f t="shared" si="10"/>
        <v>240435.3</v>
      </c>
      <c r="M53" s="37">
        <f t="shared" si="10"/>
        <v>0</v>
      </c>
      <c r="N53" s="37">
        <f t="shared" si="10"/>
        <v>0</v>
      </c>
      <c r="O53" s="81"/>
      <c r="P53" s="112"/>
      <c r="Q53" s="81"/>
      <c r="R53" s="81"/>
      <c r="S53" s="55" t="s">
        <v>0</v>
      </c>
    </row>
    <row r="54" spans="1:20" s="14" customFormat="1" ht="66" customHeight="1" x14ac:dyDescent="0.25">
      <c r="A54" s="15" t="s">
        <v>314</v>
      </c>
      <c r="B54" s="86" t="s">
        <v>313</v>
      </c>
      <c r="C54" s="19">
        <v>0</v>
      </c>
      <c r="D54" s="34">
        <v>24600</v>
      </c>
      <c r="E54" s="34">
        <v>0</v>
      </c>
      <c r="F54" s="34">
        <v>0</v>
      </c>
      <c r="G54" s="34">
        <v>0</v>
      </c>
      <c r="H54" s="93">
        <v>24600</v>
      </c>
      <c r="I54" s="34">
        <v>0</v>
      </c>
      <c r="J54" s="34">
        <v>0</v>
      </c>
      <c r="K54" s="34">
        <v>0</v>
      </c>
      <c r="L54" s="93">
        <v>24600</v>
      </c>
      <c r="M54" s="34">
        <v>0</v>
      </c>
      <c r="N54" s="34">
        <v>0</v>
      </c>
      <c r="O54" s="81"/>
      <c r="P54" s="41" t="s">
        <v>709</v>
      </c>
      <c r="Q54" s="81"/>
      <c r="R54" s="81" t="s">
        <v>492</v>
      </c>
      <c r="S54" s="16" t="s">
        <v>421</v>
      </c>
      <c r="T54" s="52" t="s">
        <v>415</v>
      </c>
    </row>
    <row r="55" spans="1:20" s="14" customFormat="1" ht="43.5" customHeight="1" x14ac:dyDescent="0.25">
      <c r="A55" s="15" t="s">
        <v>315</v>
      </c>
      <c r="B55" s="86" t="s">
        <v>91</v>
      </c>
      <c r="C55" s="19">
        <v>0</v>
      </c>
      <c r="D55" s="34">
        <v>1123.2</v>
      </c>
      <c r="E55" s="34">
        <v>0</v>
      </c>
      <c r="F55" s="34">
        <v>0</v>
      </c>
      <c r="G55" s="34">
        <v>0</v>
      </c>
      <c r="H55" s="93">
        <v>1008</v>
      </c>
      <c r="I55" s="34">
        <v>0</v>
      </c>
      <c r="J55" s="34">
        <v>0</v>
      </c>
      <c r="K55" s="34">
        <v>0</v>
      </c>
      <c r="L55" s="93">
        <v>1008</v>
      </c>
      <c r="M55" s="34">
        <v>0</v>
      </c>
      <c r="N55" s="34">
        <v>0</v>
      </c>
      <c r="O55" s="81"/>
      <c r="P55" s="41" t="s">
        <v>650</v>
      </c>
      <c r="Q55" s="81"/>
      <c r="R55" s="81" t="s">
        <v>492</v>
      </c>
      <c r="S55" s="16" t="s">
        <v>421</v>
      </c>
      <c r="T55" s="52" t="s">
        <v>415</v>
      </c>
    </row>
    <row r="56" spans="1:20" s="14" customFormat="1" ht="93" customHeight="1" x14ac:dyDescent="0.25">
      <c r="A56" s="15" t="s">
        <v>316</v>
      </c>
      <c r="B56" s="86" t="s">
        <v>378</v>
      </c>
      <c r="C56" s="19">
        <v>0</v>
      </c>
      <c r="D56" s="34">
        <v>4712</v>
      </c>
      <c r="E56" s="34">
        <v>0</v>
      </c>
      <c r="F56" s="34">
        <v>0</v>
      </c>
      <c r="G56" s="34">
        <v>0</v>
      </c>
      <c r="H56" s="93">
        <v>4712</v>
      </c>
      <c r="I56" s="34">
        <v>0</v>
      </c>
      <c r="J56" s="34">
        <v>0</v>
      </c>
      <c r="K56" s="34">
        <v>0</v>
      </c>
      <c r="L56" s="93">
        <v>4712</v>
      </c>
      <c r="M56" s="34">
        <v>0</v>
      </c>
      <c r="N56" s="34">
        <v>0</v>
      </c>
      <c r="O56" s="64" t="s">
        <v>487</v>
      </c>
      <c r="P56" s="60" t="s">
        <v>710</v>
      </c>
      <c r="Q56" s="64"/>
      <c r="R56" s="81" t="s">
        <v>492</v>
      </c>
      <c r="S56" s="16" t="s">
        <v>421</v>
      </c>
      <c r="T56" s="52" t="s">
        <v>415</v>
      </c>
    </row>
    <row r="57" spans="1:20" s="14" customFormat="1" ht="46.5" customHeight="1" x14ac:dyDescent="0.25">
      <c r="A57" s="147" t="s">
        <v>317</v>
      </c>
      <c r="B57" s="156" t="s">
        <v>319</v>
      </c>
      <c r="C57" s="19">
        <v>0</v>
      </c>
      <c r="D57" s="34">
        <f>675+1390</f>
        <v>2065</v>
      </c>
      <c r="E57" s="34">
        <v>0</v>
      </c>
      <c r="F57" s="34">
        <v>0</v>
      </c>
      <c r="G57" s="34">
        <v>0</v>
      </c>
      <c r="H57" s="93">
        <v>2035</v>
      </c>
      <c r="I57" s="34">
        <v>0</v>
      </c>
      <c r="J57" s="34">
        <v>0</v>
      </c>
      <c r="K57" s="34">
        <v>0</v>
      </c>
      <c r="L57" s="93">
        <v>2035</v>
      </c>
      <c r="M57" s="34">
        <v>0</v>
      </c>
      <c r="N57" s="34">
        <v>0</v>
      </c>
      <c r="O57" s="64" t="s">
        <v>560</v>
      </c>
      <c r="P57" s="62" t="s">
        <v>711</v>
      </c>
      <c r="Q57" s="64"/>
      <c r="R57" s="81" t="s">
        <v>492</v>
      </c>
      <c r="S57" s="16" t="s">
        <v>421</v>
      </c>
      <c r="T57" s="52" t="s">
        <v>415</v>
      </c>
    </row>
    <row r="58" spans="1:20" s="14" customFormat="1" ht="24" customHeight="1" x14ac:dyDescent="0.2">
      <c r="A58" s="148"/>
      <c r="B58" s="140"/>
      <c r="C58" s="19">
        <v>0</v>
      </c>
      <c r="D58" s="34">
        <v>80</v>
      </c>
      <c r="E58" s="34">
        <v>0</v>
      </c>
      <c r="F58" s="34">
        <v>0</v>
      </c>
      <c r="G58" s="34"/>
      <c r="H58" s="34">
        <v>80</v>
      </c>
      <c r="I58" s="34"/>
      <c r="J58" s="34"/>
      <c r="K58" s="34"/>
      <c r="L58" s="34">
        <v>80</v>
      </c>
      <c r="M58" s="34"/>
      <c r="N58" s="34"/>
      <c r="O58" s="81"/>
      <c r="P58" s="135" t="s">
        <v>712</v>
      </c>
      <c r="Q58" s="81"/>
      <c r="R58" s="81"/>
      <c r="S58" s="16"/>
      <c r="T58" s="52"/>
    </row>
    <row r="59" spans="1:20" s="14" customFormat="1" ht="21" customHeight="1" x14ac:dyDescent="0.25">
      <c r="A59" s="149"/>
      <c r="B59" s="141"/>
      <c r="C59" s="34">
        <v>0</v>
      </c>
      <c r="D59" s="34">
        <v>1140</v>
      </c>
      <c r="E59" s="34">
        <v>0</v>
      </c>
      <c r="F59" s="34">
        <v>0</v>
      </c>
      <c r="G59" s="34">
        <v>0</v>
      </c>
      <c r="H59" s="93">
        <v>1140</v>
      </c>
      <c r="I59" s="34">
        <v>0</v>
      </c>
      <c r="J59" s="34">
        <v>0</v>
      </c>
      <c r="K59" s="34">
        <v>0</v>
      </c>
      <c r="L59" s="93">
        <v>505</v>
      </c>
      <c r="M59" s="34">
        <v>0</v>
      </c>
      <c r="N59" s="34">
        <v>0</v>
      </c>
      <c r="O59" s="81" t="s">
        <v>548</v>
      </c>
      <c r="P59" s="62" t="s">
        <v>713</v>
      </c>
      <c r="Q59" s="81"/>
      <c r="R59" s="81" t="s">
        <v>492</v>
      </c>
      <c r="S59" s="52" t="s">
        <v>428</v>
      </c>
      <c r="T59" s="52" t="s">
        <v>428</v>
      </c>
    </row>
    <row r="60" spans="1:20" s="14" customFormat="1" ht="91.5" customHeight="1" x14ac:dyDescent="0.25">
      <c r="A60" s="147" t="s">
        <v>318</v>
      </c>
      <c r="B60" s="156" t="s">
        <v>92</v>
      </c>
      <c r="C60" s="19">
        <v>0</v>
      </c>
      <c r="D60" s="34">
        <f>1689+1581</f>
        <v>3270</v>
      </c>
      <c r="E60" s="34">
        <v>0</v>
      </c>
      <c r="F60" s="34">
        <v>0</v>
      </c>
      <c r="G60" s="34">
        <v>0</v>
      </c>
      <c r="H60" s="93">
        <v>3240</v>
      </c>
      <c r="I60" s="34">
        <v>0</v>
      </c>
      <c r="J60" s="34">
        <v>0</v>
      </c>
      <c r="K60" s="34">
        <v>0</v>
      </c>
      <c r="L60" s="93">
        <v>3240</v>
      </c>
      <c r="M60" s="34">
        <v>0</v>
      </c>
      <c r="N60" s="34">
        <v>0</v>
      </c>
      <c r="O60" s="64" t="s">
        <v>561</v>
      </c>
      <c r="P60" s="62" t="s">
        <v>639</v>
      </c>
      <c r="Q60" s="64"/>
      <c r="R60" s="81" t="s">
        <v>492</v>
      </c>
      <c r="S60" s="16" t="s">
        <v>421</v>
      </c>
      <c r="T60" s="52" t="s">
        <v>415</v>
      </c>
    </row>
    <row r="61" spans="1:20" s="14" customFormat="1" ht="40.5" customHeight="1" x14ac:dyDescent="0.25">
      <c r="A61" s="148"/>
      <c r="B61" s="140"/>
      <c r="C61" s="19">
        <v>0</v>
      </c>
      <c r="D61" s="34">
        <v>144</v>
      </c>
      <c r="E61" s="34">
        <v>0</v>
      </c>
      <c r="F61" s="34">
        <v>0</v>
      </c>
      <c r="G61" s="19">
        <v>0</v>
      </c>
      <c r="H61" s="34">
        <v>144</v>
      </c>
      <c r="I61" s="34">
        <v>0</v>
      </c>
      <c r="J61" s="34">
        <v>0</v>
      </c>
      <c r="K61" s="19">
        <v>0</v>
      </c>
      <c r="L61" s="93">
        <v>144</v>
      </c>
      <c r="M61" s="34">
        <v>0</v>
      </c>
      <c r="N61" s="34">
        <v>0</v>
      </c>
      <c r="O61" s="81" t="s">
        <v>547</v>
      </c>
      <c r="P61" s="62" t="s">
        <v>714</v>
      </c>
      <c r="Q61" s="81"/>
      <c r="R61" s="81" t="s">
        <v>492</v>
      </c>
      <c r="S61" s="52" t="s">
        <v>429</v>
      </c>
      <c r="T61" s="52" t="s">
        <v>429</v>
      </c>
    </row>
    <row r="62" spans="1:20" s="14" customFormat="1" ht="18" customHeight="1" x14ac:dyDescent="0.25">
      <c r="A62" s="149"/>
      <c r="B62" s="141"/>
      <c r="C62" s="34">
        <v>0</v>
      </c>
      <c r="D62" s="34">
        <v>864</v>
      </c>
      <c r="E62" s="34">
        <v>0</v>
      </c>
      <c r="F62" s="34">
        <v>0</v>
      </c>
      <c r="G62" s="34">
        <v>0</v>
      </c>
      <c r="H62" s="93">
        <v>864</v>
      </c>
      <c r="I62" s="34">
        <v>0</v>
      </c>
      <c r="J62" s="34">
        <v>0</v>
      </c>
      <c r="K62" s="34">
        <v>0</v>
      </c>
      <c r="L62" s="93">
        <v>585</v>
      </c>
      <c r="M62" s="34">
        <v>0</v>
      </c>
      <c r="N62" s="34">
        <v>0</v>
      </c>
      <c r="O62" s="81" t="s">
        <v>549</v>
      </c>
      <c r="P62" s="62" t="s">
        <v>715</v>
      </c>
      <c r="Q62" s="81"/>
      <c r="R62" s="81" t="s">
        <v>492</v>
      </c>
      <c r="S62" s="52" t="s">
        <v>428</v>
      </c>
      <c r="T62" s="52" t="s">
        <v>428</v>
      </c>
    </row>
    <row r="63" spans="1:20" s="14" customFormat="1" ht="81.75" customHeight="1" x14ac:dyDescent="0.25">
      <c r="A63" s="15" t="s">
        <v>320</v>
      </c>
      <c r="B63" s="86" t="s">
        <v>321</v>
      </c>
      <c r="C63" s="19">
        <v>0</v>
      </c>
      <c r="D63" s="34">
        <v>12400</v>
      </c>
      <c r="E63" s="34">
        <v>0</v>
      </c>
      <c r="F63" s="34">
        <v>0</v>
      </c>
      <c r="G63" s="34">
        <v>0</v>
      </c>
      <c r="H63" s="34">
        <v>12400</v>
      </c>
      <c r="I63" s="34">
        <v>0</v>
      </c>
      <c r="J63" s="34">
        <v>0</v>
      </c>
      <c r="K63" s="34">
        <v>0</v>
      </c>
      <c r="L63" s="93">
        <v>12381.4</v>
      </c>
      <c r="M63" s="34">
        <v>0</v>
      </c>
      <c r="N63" s="34">
        <v>0</v>
      </c>
      <c r="O63" s="64" t="s">
        <v>562</v>
      </c>
      <c r="P63" s="60" t="s">
        <v>716</v>
      </c>
      <c r="Q63" s="64"/>
      <c r="R63" s="81" t="s">
        <v>492</v>
      </c>
      <c r="S63" s="16" t="s">
        <v>421</v>
      </c>
      <c r="T63" s="52" t="s">
        <v>415</v>
      </c>
    </row>
    <row r="64" spans="1:20" s="14" customFormat="1" ht="111" customHeight="1" x14ac:dyDescent="0.25">
      <c r="A64" s="15" t="s">
        <v>324</v>
      </c>
      <c r="B64" s="86" t="s">
        <v>322</v>
      </c>
      <c r="C64" s="19">
        <v>0</v>
      </c>
      <c r="D64" s="34">
        <v>0</v>
      </c>
      <c r="E64" s="34">
        <v>0</v>
      </c>
      <c r="F64" s="34">
        <v>0</v>
      </c>
      <c r="G64" s="34">
        <v>0</v>
      </c>
      <c r="H64" s="34">
        <v>0</v>
      </c>
      <c r="I64" s="34">
        <v>0</v>
      </c>
      <c r="J64" s="34">
        <v>0</v>
      </c>
      <c r="K64" s="34">
        <v>0</v>
      </c>
      <c r="L64" s="34">
        <v>0</v>
      </c>
      <c r="M64" s="34">
        <v>0</v>
      </c>
      <c r="N64" s="34">
        <v>0</v>
      </c>
      <c r="O64" s="81"/>
      <c r="P64" s="41" t="s">
        <v>831</v>
      </c>
      <c r="Q64" s="81"/>
      <c r="R64" s="81"/>
      <c r="S64" s="16" t="s">
        <v>421</v>
      </c>
      <c r="T64" s="52" t="s">
        <v>415</v>
      </c>
    </row>
    <row r="65" spans="1:20" s="14" customFormat="1" ht="108" customHeight="1" x14ac:dyDescent="0.25">
      <c r="A65" s="15" t="s">
        <v>325</v>
      </c>
      <c r="B65" s="86" t="s">
        <v>323</v>
      </c>
      <c r="C65" s="19">
        <v>0</v>
      </c>
      <c r="D65" s="34">
        <v>0</v>
      </c>
      <c r="E65" s="34">
        <v>0</v>
      </c>
      <c r="F65" s="34">
        <v>0</v>
      </c>
      <c r="G65" s="34">
        <v>0</v>
      </c>
      <c r="H65" s="34">
        <v>0</v>
      </c>
      <c r="I65" s="34">
        <v>0</v>
      </c>
      <c r="J65" s="34">
        <v>0</v>
      </c>
      <c r="K65" s="34">
        <v>0</v>
      </c>
      <c r="L65" s="34">
        <v>0</v>
      </c>
      <c r="M65" s="34">
        <v>0</v>
      </c>
      <c r="N65" s="34">
        <v>0</v>
      </c>
      <c r="O65" s="81"/>
      <c r="P65" s="41" t="s">
        <v>717</v>
      </c>
      <c r="Q65" s="81"/>
      <c r="R65" s="81" t="s">
        <v>492</v>
      </c>
      <c r="S65" s="16" t="s">
        <v>421</v>
      </c>
      <c r="T65" s="52" t="s">
        <v>415</v>
      </c>
    </row>
    <row r="66" spans="1:20" s="14" customFormat="1" ht="108.75" customHeight="1" x14ac:dyDescent="0.25">
      <c r="A66" s="15" t="s">
        <v>327</v>
      </c>
      <c r="B66" s="86" t="s">
        <v>430</v>
      </c>
      <c r="C66" s="19">
        <v>0</v>
      </c>
      <c r="D66" s="34">
        <v>0</v>
      </c>
      <c r="E66" s="34">
        <v>0</v>
      </c>
      <c r="F66" s="34">
        <v>0</v>
      </c>
      <c r="G66" s="34">
        <v>0</v>
      </c>
      <c r="H66" s="34">
        <v>0</v>
      </c>
      <c r="I66" s="34">
        <v>0</v>
      </c>
      <c r="J66" s="34">
        <v>0</v>
      </c>
      <c r="K66" s="34">
        <v>0</v>
      </c>
      <c r="L66" s="34">
        <v>0</v>
      </c>
      <c r="M66" s="34">
        <v>0</v>
      </c>
      <c r="N66" s="34">
        <v>0</v>
      </c>
      <c r="O66" s="81"/>
      <c r="P66" s="41" t="s">
        <v>646</v>
      </c>
      <c r="Q66" s="81"/>
      <c r="R66" s="81"/>
      <c r="S66" s="16" t="s">
        <v>421</v>
      </c>
      <c r="T66" s="52" t="s">
        <v>415</v>
      </c>
    </row>
    <row r="67" spans="1:20" s="14" customFormat="1" ht="141" customHeight="1" x14ac:dyDescent="0.25">
      <c r="A67" s="15" t="s">
        <v>328</v>
      </c>
      <c r="B67" s="86" t="s">
        <v>326</v>
      </c>
      <c r="C67" s="19">
        <v>0</v>
      </c>
      <c r="D67" s="34">
        <f>7532.6+52561.7</f>
        <v>60094.3</v>
      </c>
      <c r="E67" s="34">
        <v>0</v>
      </c>
      <c r="F67" s="34">
        <v>0</v>
      </c>
      <c r="G67" s="34">
        <v>0</v>
      </c>
      <c r="H67" s="93">
        <v>60094.3</v>
      </c>
      <c r="I67" s="34">
        <v>0</v>
      </c>
      <c r="J67" s="34">
        <v>0</v>
      </c>
      <c r="K67" s="34">
        <v>0</v>
      </c>
      <c r="L67" s="93">
        <v>58030.6</v>
      </c>
      <c r="M67" s="34">
        <v>0</v>
      </c>
      <c r="N67" s="34">
        <v>0</v>
      </c>
      <c r="O67" s="62" t="s">
        <v>488</v>
      </c>
      <c r="P67" s="62" t="s">
        <v>718</v>
      </c>
      <c r="Q67" s="62"/>
      <c r="R67" s="81" t="s">
        <v>492</v>
      </c>
      <c r="S67" s="16" t="s">
        <v>421</v>
      </c>
      <c r="T67" s="52" t="s">
        <v>415</v>
      </c>
    </row>
    <row r="68" spans="1:20" s="14" customFormat="1" ht="111" customHeight="1" x14ac:dyDescent="0.25">
      <c r="A68" s="15" t="s">
        <v>329</v>
      </c>
      <c r="B68" s="86" t="s">
        <v>431</v>
      </c>
      <c r="C68" s="19">
        <v>0</v>
      </c>
      <c r="D68" s="34">
        <v>0</v>
      </c>
      <c r="E68" s="34">
        <v>0</v>
      </c>
      <c r="F68" s="34">
        <v>0</v>
      </c>
      <c r="G68" s="34">
        <v>0</v>
      </c>
      <c r="H68" s="34">
        <v>0</v>
      </c>
      <c r="I68" s="34">
        <v>0</v>
      </c>
      <c r="J68" s="34">
        <v>0</v>
      </c>
      <c r="K68" s="34">
        <v>0</v>
      </c>
      <c r="L68" s="34">
        <v>0</v>
      </c>
      <c r="M68" s="34">
        <v>0</v>
      </c>
      <c r="N68" s="34">
        <v>0</v>
      </c>
      <c r="O68" s="81"/>
      <c r="P68" s="41" t="s">
        <v>646</v>
      </c>
      <c r="Q68" s="81"/>
      <c r="R68" s="81"/>
      <c r="S68" s="16" t="s">
        <v>421</v>
      </c>
      <c r="T68" s="52" t="s">
        <v>415</v>
      </c>
    </row>
    <row r="69" spans="1:20" s="14" customFormat="1" ht="45.75" customHeight="1" x14ac:dyDescent="0.25">
      <c r="A69" s="15" t="s">
        <v>330</v>
      </c>
      <c r="B69" s="86" t="s">
        <v>537</v>
      </c>
      <c r="C69" s="19">
        <v>0</v>
      </c>
      <c r="D69" s="34">
        <v>700</v>
      </c>
      <c r="E69" s="34">
        <v>0</v>
      </c>
      <c r="F69" s="34">
        <v>0</v>
      </c>
      <c r="G69" s="34">
        <v>0</v>
      </c>
      <c r="H69" s="34">
        <v>700</v>
      </c>
      <c r="I69" s="34">
        <v>0</v>
      </c>
      <c r="J69" s="34">
        <v>0</v>
      </c>
      <c r="K69" s="34">
        <v>0</v>
      </c>
      <c r="L69" s="93">
        <v>653.20000000000005</v>
      </c>
      <c r="M69" s="34">
        <v>0</v>
      </c>
      <c r="N69" s="34">
        <v>0</v>
      </c>
      <c r="O69" s="81"/>
      <c r="P69" s="41" t="s">
        <v>719</v>
      </c>
      <c r="Q69" s="81"/>
      <c r="R69" s="81" t="s">
        <v>492</v>
      </c>
      <c r="S69" s="16" t="s">
        <v>421</v>
      </c>
      <c r="T69" s="52" t="s">
        <v>415</v>
      </c>
    </row>
    <row r="70" spans="1:20" s="14" customFormat="1" ht="57" customHeight="1" x14ac:dyDescent="0.25">
      <c r="A70" s="15" t="s">
        <v>331</v>
      </c>
      <c r="B70" s="86" t="s">
        <v>538</v>
      </c>
      <c r="C70" s="34">
        <v>0</v>
      </c>
      <c r="D70" s="34">
        <v>144514.4</v>
      </c>
      <c r="E70" s="34">
        <v>0</v>
      </c>
      <c r="F70" s="34">
        <v>0</v>
      </c>
      <c r="G70" s="34">
        <v>0</v>
      </c>
      <c r="H70" s="93">
        <v>107001.4</v>
      </c>
      <c r="I70" s="34">
        <v>0</v>
      </c>
      <c r="J70" s="34">
        <v>0</v>
      </c>
      <c r="K70" s="34">
        <v>0</v>
      </c>
      <c r="L70" s="93">
        <v>107001.4</v>
      </c>
      <c r="M70" s="34">
        <v>0</v>
      </c>
      <c r="N70" s="34">
        <v>0</v>
      </c>
      <c r="O70" s="81" t="s">
        <v>559</v>
      </c>
      <c r="P70" s="41" t="s">
        <v>669</v>
      </c>
      <c r="Q70" s="81"/>
      <c r="R70" s="81" t="s">
        <v>492</v>
      </c>
      <c r="S70" s="16" t="s">
        <v>421</v>
      </c>
      <c r="T70" s="52" t="s">
        <v>416</v>
      </c>
    </row>
    <row r="71" spans="1:20" s="14" customFormat="1" ht="66.75" customHeight="1" x14ac:dyDescent="0.25">
      <c r="A71" s="15" t="s">
        <v>332</v>
      </c>
      <c r="B71" s="86" t="s">
        <v>677</v>
      </c>
      <c r="C71" s="34">
        <v>0</v>
      </c>
      <c r="D71" s="34">
        <v>4600</v>
      </c>
      <c r="E71" s="34">
        <v>0</v>
      </c>
      <c r="F71" s="34">
        <v>0</v>
      </c>
      <c r="G71" s="34">
        <v>0</v>
      </c>
      <c r="H71" s="93">
        <v>4600</v>
      </c>
      <c r="I71" s="34">
        <v>0</v>
      </c>
      <c r="J71" s="34">
        <v>0</v>
      </c>
      <c r="K71" s="34">
        <v>0</v>
      </c>
      <c r="L71" s="93">
        <v>4600</v>
      </c>
      <c r="M71" s="34">
        <v>0</v>
      </c>
      <c r="N71" s="34">
        <v>0</v>
      </c>
      <c r="O71" s="81"/>
      <c r="P71" s="41" t="s">
        <v>720</v>
      </c>
      <c r="Q71" s="81"/>
      <c r="R71" s="81" t="s">
        <v>492</v>
      </c>
      <c r="S71" s="16" t="s">
        <v>421</v>
      </c>
      <c r="T71" s="52" t="s">
        <v>415</v>
      </c>
    </row>
    <row r="72" spans="1:20" s="14" customFormat="1" ht="46.5" customHeight="1" x14ac:dyDescent="0.25">
      <c r="A72" s="15" t="s">
        <v>333</v>
      </c>
      <c r="B72" s="86" t="s">
        <v>334</v>
      </c>
      <c r="C72" s="34">
        <v>0</v>
      </c>
      <c r="D72" s="34">
        <v>121542.7</v>
      </c>
      <c r="E72" s="34">
        <v>0</v>
      </c>
      <c r="F72" s="34">
        <v>0</v>
      </c>
      <c r="G72" s="34">
        <v>0</v>
      </c>
      <c r="H72" s="93">
        <v>20859.7</v>
      </c>
      <c r="I72" s="34">
        <v>0</v>
      </c>
      <c r="J72" s="34">
        <v>0</v>
      </c>
      <c r="K72" s="34">
        <v>0</v>
      </c>
      <c r="L72" s="93">
        <v>20859.7</v>
      </c>
      <c r="M72" s="34">
        <v>0</v>
      </c>
      <c r="N72" s="34">
        <v>0</v>
      </c>
      <c r="O72" s="81" t="s">
        <v>558</v>
      </c>
      <c r="P72" s="41" t="s">
        <v>721</v>
      </c>
      <c r="Q72" s="81"/>
      <c r="R72" s="81" t="s">
        <v>492</v>
      </c>
      <c r="S72" s="52" t="s">
        <v>416</v>
      </c>
      <c r="T72" s="52" t="s">
        <v>416</v>
      </c>
    </row>
    <row r="73" spans="1:20" s="14" customFormat="1" ht="46.5" customHeight="1" x14ac:dyDescent="0.25">
      <c r="A73" s="11" t="s">
        <v>17</v>
      </c>
      <c r="B73" s="12" t="s">
        <v>36</v>
      </c>
      <c r="C73" s="37">
        <v>0</v>
      </c>
      <c r="D73" s="37">
        <v>0</v>
      </c>
      <c r="E73" s="37">
        <v>0</v>
      </c>
      <c r="F73" s="37">
        <v>0</v>
      </c>
      <c r="G73" s="37">
        <v>0</v>
      </c>
      <c r="H73" s="37">
        <v>0</v>
      </c>
      <c r="I73" s="37">
        <v>0</v>
      </c>
      <c r="J73" s="37">
        <v>0</v>
      </c>
      <c r="K73" s="37">
        <v>0</v>
      </c>
      <c r="L73" s="37">
        <v>0</v>
      </c>
      <c r="M73" s="37">
        <v>0</v>
      </c>
      <c r="N73" s="37">
        <v>0</v>
      </c>
      <c r="O73" s="81"/>
      <c r="P73" s="112"/>
      <c r="Q73" s="81"/>
      <c r="R73" s="81"/>
      <c r="S73" s="55" t="s">
        <v>0</v>
      </c>
    </row>
    <row r="74" spans="1:20" s="14" customFormat="1" ht="58.5" customHeight="1" x14ac:dyDescent="0.25">
      <c r="A74" s="11" t="s">
        <v>18</v>
      </c>
      <c r="B74" s="12" t="s">
        <v>37</v>
      </c>
      <c r="C74" s="37">
        <v>0</v>
      </c>
      <c r="D74" s="37">
        <v>0</v>
      </c>
      <c r="E74" s="37">
        <v>0</v>
      </c>
      <c r="F74" s="37">
        <v>0</v>
      </c>
      <c r="G74" s="37">
        <v>0</v>
      </c>
      <c r="H74" s="37">
        <v>0</v>
      </c>
      <c r="I74" s="37">
        <v>0</v>
      </c>
      <c r="J74" s="37">
        <v>0</v>
      </c>
      <c r="K74" s="37">
        <v>0</v>
      </c>
      <c r="L74" s="37">
        <v>0</v>
      </c>
      <c r="M74" s="37">
        <v>0</v>
      </c>
      <c r="N74" s="37">
        <v>0</v>
      </c>
      <c r="O74" s="81"/>
      <c r="P74" s="112"/>
      <c r="Q74" s="81"/>
      <c r="R74" s="81"/>
      <c r="S74" s="55" t="s">
        <v>0</v>
      </c>
    </row>
    <row r="75" spans="1:20" s="14" customFormat="1" ht="23.25" customHeight="1" x14ac:dyDescent="0.25">
      <c r="A75" s="11" t="s">
        <v>21</v>
      </c>
      <c r="B75" s="12" t="s">
        <v>38</v>
      </c>
      <c r="C75" s="37">
        <v>0</v>
      </c>
      <c r="D75" s="37">
        <v>0</v>
      </c>
      <c r="E75" s="37">
        <v>0</v>
      </c>
      <c r="F75" s="37">
        <v>0</v>
      </c>
      <c r="G75" s="37">
        <v>0</v>
      </c>
      <c r="H75" s="37">
        <v>0</v>
      </c>
      <c r="I75" s="37">
        <v>0</v>
      </c>
      <c r="J75" s="37">
        <v>0</v>
      </c>
      <c r="K75" s="37">
        <v>0</v>
      </c>
      <c r="L75" s="37">
        <v>0</v>
      </c>
      <c r="M75" s="37">
        <v>0</v>
      </c>
      <c r="N75" s="37">
        <v>0</v>
      </c>
      <c r="O75" s="81"/>
      <c r="P75" s="112"/>
      <c r="Q75" s="81"/>
      <c r="R75" s="81"/>
      <c r="S75" s="55" t="s">
        <v>0</v>
      </c>
    </row>
    <row r="76" spans="1:20" s="14" customFormat="1" ht="43.5" customHeight="1" x14ac:dyDescent="0.25">
      <c r="A76" s="11" t="s">
        <v>22</v>
      </c>
      <c r="B76" s="12" t="s">
        <v>39</v>
      </c>
      <c r="C76" s="37">
        <f>SUM(C77:C89)</f>
        <v>0</v>
      </c>
      <c r="D76" s="37">
        <f>SUM(D77:D89)+0.2</f>
        <v>880159.2</v>
      </c>
      <c r="E76" s="37">
        <f t="shared" ref="E76:N76" si="11">SUM(E77:E89)</f>
        <v>82872.800000000003</v>
      </c>
      <c r="F76" s="37">
        <f t="shared" si="11"/>
        <v>0</v>
      </c>
      <c r="G76" s="37">
        <f t="shared" si="11"/>
        <v>0</v>
      </c>
      <c r="H76" s="37">
        <f t="shared" si="11"/>
        <v>484188.5</v>
      </c>
      <c r="I76" s="37">
        <f t="shared" si="11"/>
        <v>64093.599999999999</v>
      </c>
      <c r="J76" s="37">
        <f t="shared" si="11"/>
        <v>0</v>
      </c>
      <c r="K76" s="37">
        <f t="shared" si="11"/>
        <v>0</v>
      </c>
      <c r="L76" s="37">
        <f t="shared" si="11"/>
        <v>484188.5</v>
      </c>
      <c r="M76" s="37">
        <f t="shared" si="11"/>
        <v>64093.599999999999</v>
      </c>
      <c r="N76" s="37">
        <f t="shared" si="11"/>
        <v>0</v>
      </c>
      <c r="O76" s="81"/>
      <c r="P76" s="112"/>
      <c r="Q76" s="81"/>
      <c r="R76" s="81"/>
      <c r="S76" s="55" t="s">
        <v>0</v>
      </c>
    </row>
    <row r="77" spans="1:20" s="14" customFormat="1" ht="138" customHeight="1" x14ac:dyDescent="0.25">
      <c r="A77" s="15" t="s">
        <v>301</v>
      </c>
      <c r="B77" s="86" t="s">
        <v>484</v>
      </c>
      <c r="C77" s="19">
        <v>0</v>
      </c>
      <c r="D77" s="34">
        <v>200000</v>
      </c>
      <c r="E77" s="34">
        <v>22917.1</v>
      </c>
      <c r="F77" s="34">
        <v>0</v>
      </c>
      <c r="G77" s="93">
        <v>0</v>
      </c>
      <c r="H77" s="93">
        <v>19999.2</v>
      </c>
      <c r="I77" s="93">
        <v>22917.7</v>
      </c>
      <c r="J77" s="93">
        <v>0</v>
      </c>
      <c r="K77" s="93">
        <v>0</v>
      </c>
      <c r="L77" s="93">
        <v>19999.2</v>
      </c>
      <c r="M77" s="93">
        <v>22917.7</v>
      </c>
      <c r="N77" s="93">
        <v>0</v>
      </c>
      <c r="O77" s="81" t="s">
        <v>601</v>
      </c>
      <c r="P77" s="41" t="s">
        <v>722</v>
      </c>
      <c r="Q77" s="81"/>
      <c r="R77" s="81" t="s">
        <v>492</v>
      </c>
      <c r="S77" s="16" t="s">
        <v>421</v>
      </c>
      <c r="T77" s="52" t="s">
        <v>415</v>
      </c>
    </row>
    <row r="78" spans="1:20" s="14" customFormat="1" ht="70.5" customHeight="1" x14ac:dyDescent="0.25">
      <c r="A78" s="15" t="s">
        <v>303</v>
      </c>
      <c r="B78" s="86" t="s">
        <v>302</v>
      </c>
      <c r="C78" s="19">
        <v>0</v>
      </c>
      <c r="D78" s="34">
        <v>8584</v>
      </c>
      <c r="E78" s="38">
        <v>812.4</v>
      </c>
      <c r="F78" s="38">
        <v>0</v>
      </c>
      <c r="G78" s="99">
        <v>0</v>
      </c>
      <c r="H78" s="99">
        <v>8584</v>
      </c>
      <c r="I78" s="99">
        <v>812.4</v>
      </c>
      <c r="J78" s="99">
        <v>0</v>
      </c>
      <c r="K78" s="99">
        <v>0</v>
      </c>
      <c r="L78" s="99">
        <v>8584</v>
      </c>
      <c r="M78" s="99">
        <v>812.4</v>
      </c>
      <c r="N78" s="99">
        <v>0</v>
      </c>
      <c r="O78" s="81" t="s">
        <v>602</v>
      </c>
      <c r="P78" s="41" t="s">
        <v>602</v>
      </c>
      <c r="Q78" s="81"/>
      <c r="R78" s="81" t="s">
        <v>492</v>
      </c>
      <c r="S78" s="16" t="s">
        <v>421</v>
      </c>
      <c r="T78" s="52" t="s">
        <v>415</v>
      </c>
    </row>
    <row r="79" spans="1:20" s="14" customFormat="1" ht="84" customHeight="1" x14ac:dyDescent="0.25">
      <c r="A79" s="15" t="s">
        <v>306</v>
      </c>
      <c r="B79" s="86" t="s">
        <v>304</v>
      </c>
      <c r="C79" s="19">
        <v>0</v>
      </c>
      <c r="D79" s="34">
        <v>10438.4</v>
      </c>
      <c r="E79" s="38">
        <v>1159.8</v>
      </c>
      <c r="F79" s="38">
        <v>0</v>
      </c>
      <c r="G79" s="99">
        <v>0</v>
      </c>
      <c r="H79" s="99">
        <v>10438.200000000001</v>
      </c>
      <c r="I79" s="99">
        <v>1159.9000000000001</v>
      </c>
      <c r="J79" s="99">
        <v>0</v>
      </c>
      <c r="K79" s="99">
        <v>0</v>
      </c>
      <c r="L79" s="99">
        <v>10438.200000000001</v>
      </c>
      <c r="M79" s="99">
        <v>1159.9000000000001</v>
      </c>
      <c r="N79" s="99">
        <v>0</v>
      </c>
      <c r="O79" s="81" t="s">
        <v>603</v>
      </c>
      <c r="P79" s="41" t="s">
        <v>603</v>
      </c>
      <c r="Q79" s="81"/>
      <c r="R79" s="81" t="s">
        <v>492</v>
      </c>
      <c r="S79" s="16" t="s">
        <v>421</v>
      </c>
      <c r="T79" s="52" t="s">
        <v>415</v>
      </c>
    </row>
    <row r="80" spans="1:20" s="14" customFormat="1" ht="51" x14ac:dyDescent="0.25">
      <c r="A80" s="15" t="s">
        <v>307</v>
      </c>
      <c r="B80" s="86" t="s">
        <v>435</v>
      </c>
      <c r="C80" s="34">
        <v>0</v>
      </c>
      <c r="D80" s="38">
        <v>0</v>
      </c>
      <c r="E80" s="34">
        <v>0</v>
      </c>
      <c r="F80" s="34">
        <v>0</v>
      </c>
      <c r="G80" s="34">
        <v>0</v>
      </c>
      <c r="H80" s="34">
        <v>0</v>
      </c>
      <c r="I80" s="34">
        <v>0</v>
      </c>
      <c r="J80" s="34">
        <v>0</v>
      </c>
      <c r="K80" s="34">
        <v>0</v>
      </c>
      <c r="L80" s="34">
        <v>0</v>
      </c>
      <c r="M80" s="34">
        <v>0</v>
      </c>
      <c r="N80" s="34">
        <v>0</v>
      </c>
      <c r="O80" s="81"/>
      <c r="P80" s="41" t="s">
        <v>723</v>
      </c>
      <c r="Q80" s="81"/>
      <c r="R80" s="81"/>
      <c r="S80" s="52" t="s">
        <v>416</v>
      </c>
      <c r="T80" s="52" t="s">
        <v>416</v>
      </c>
    </row>
    <row r="81" spans="1:20" s="14" customFormat="1" ht="50.25" customHeight="1" x14ac:dyDescent="0.25">
      <c r="A81" s="15" t="s">
        <v>308</v>
      </c>
      <c r="B81" s="86" t="s">
        <v>436</v>
      </c>
      <c r="C81" s="34">
        <v>0</v>
      </c>
      <c r="D81" s="34">
        <v>0</v>
      </c>
      <c r="E81" s="34">
        <v>0</v>
      </c>
      <c r="F81" s="34">
        <v>0</v>
      </c>
      <c r="G81" s="34">
        <v>0</v>
      </c>
      <c r="H81" s="34">
        <v>0</v>
      </c>
      <c r="I81" s="34">
        <v>0</v>
      </c>
      <c r="J81" s="34">
        <v>0</v>
      </c>
      <c r="K81" s="34">
        <v>0</v>
      </c>
      <c r="L81" s="34">
        <v>0</v>
      </c>
      <c r="M81" s="34">
        <v>0</v>
      </c>
      <c r="N81" s="34">
        <v>0</v>
      </c>
      <c r="O81" s="81" t="s">
        <v>557</v>
      </c>
      <c r="P81" s="41" t="s">
        <v>668</v>
      </c>
      <c r="Q81" s="81"/>
      <c r="R81" s="81" t="s">
        <v>492</v>
      </c>
      <c r="S81" s="52" t="s">
        <v>416</v>
      </c>
      <c r="T81" s="52" t="s">
        <v>416</v>
      </c>
    </row>
    <row r="82" spans="1:20" s="14" customFormat="1" ht="54" customHeight="1" x14ac:dyDescent="0.25">
      <c r="A82" s="15" t="s">
        <v>309</v>
      </c>
      <c r="B82" s="86" t="s">
        <v>305</v>
      </c>
      <c r="C82" s="34">
        <v>0</v>
      </c>
      <c r="D82" s="34">
        <f>173382+42587.5</f>
        <v>215969.5</v>
      </c>
      <c r="E82" s="34">
        <v>18779.900000000001</v>
      </c>
      <c r="F82" s="34">
        <v>0</v>
      </c>
      <c r="G82" s="93">
        <v>0</v>
      </c>
      <c r="H82" s="93">
        <v>0</v>
      </c>
      <c r="I82" s="93">
        <v>0</v>
      </c>
      <c r="J82" s="93">
        <v>0</v>
      </c>
      <c r="K82" s="93">
        <v>0</v>
      </c>
      <c r="L82" s="93">
        <v>0</v>
      </c>
      <c r="M82" s="93">
        <v>0</v>
      </c>
      <c r="N82" s="93">
        <v>0</v>
      </c>
      <c r="O82" s="81" t="s">
        <v>556</v>
      </c>
      <c r="P82" s="41" t="s">
        <v>724</v>
      </c>
      <c r="Q82" s="81"/>
      <c r="R82" s="81" t="s">
        <v>492</v>
      </c>
      <c r="S82" s="52" t="s">
        <v>416</v>
      </c>
      <c r="T82" s="52" t="s">
        <v>416</v>
      </c>
    </row>
    <row r="83" spans="1:20" s="14" customFormat="1" ht="42" customHeight="1" x14ac:dyDescent="0.25">
      <c r="A83" s="15" t="s">
        <v>310</v>
      </c>
      <c r="B83" s="86" t="s">
        <v>539</v>
      </c>
      <c r="C83" s="34">
        <v>0</v>
      </c>
      <c r="D83" s="34">
        <v>41314</v>
      </c>
      <c r="E83" s="34">
        <v>4086</v>
      </c>
      <c r="F83" s="34">
        <v>0</v>
      </c>
      <c r="G83" s="34">
        <v>0</v>
      </c>
      <c r="H83" s="93">
        <v>41314</v>
      </c>
      <c r="I83" s="93">
        <v>4086</v>
      </c>
      <c r="J83" s="93">
        <v>0</v>
      </c>
      <c r="K83" s="93">
        <v>0</v>
      </c>
      <c r="L83" s="93">
        <v>41314</v>
      </c>
      <c r="M83" s="93">
        <v>4086</v>
      </c>
      <c r="N83" s="34">
        <v>0</v>
      </c>
      <c r="O83" s="81" t="s">
        <v>555</v>
      </c>
      <c r="P83" s="41" t="s">
        <v>667</v>
      </c>
      <c r="Q83" s="81"/>
      <c r="R83" s="81" t="s">
        <v>492</v>
      </c>
      <c r="S83" s="52" t="s">
        <v>416</v>
      </c>
      <c r="T83" s="52" t="s">
        <v>416</v>
      </c>
    </row>
    <row r="84" spans="1:20" s="14" customFormat="1" ht="82.5" customHeight="1" x14ac:dyDescent="0.25">
      <c r="A84" s="15" t="s">
        <v>311</v>
      </c>
      <c r="B84" s="86" t="s">
        <v>437</v>
      </c>
      <c r="C84" s="34">
        <v>0</v>
      </c>
      <c r="D84" s="34">
        <v>0</v>
      </c>
      <c r="E84" s="34">
        <v>0</v>
      </c>
      <c r="F84" s="34">
        <v>0</v>
      </c>
      <c r="G84" s="34">
        <v>0</v>
      </c>
      <c r="H84" s="34">
        <v>0</v>
      </c>
      <c r="I84" s="34">
        <v>0</v>
      </c>
      <c r="J84" s="34">
        <v>0</v>
      </c>
      <c r="K84" s="34">
        <v>0</v>
      </c>
      <c r="L84" s="34">
        <v>0</v>
      </c>
      <c r="M84" s="34">
        <v>0</v>
      </c>
      <c r="N84" s="34">
        <v>0</v>
      </c>
      <c r="O84" s="81"/>
      <c r="P84" s="41" t="s">
        <v>723</v>
      </c>
      <c r="Q84" s="81"/>
      <c r="R84" s="81"/>
      <c r="S84" s="52" t="s">
        <v>416</v>
      </c>
      <c r="T84" s="52" t="s">
        <v>416</v>
      </c>
    </row>
    <row r="85" spans="1:20" s="14" customFormat="1" ht="81.75" customHeight="1" x14ac:dyDescent="0.25">
      <c r="A85" s="15" t="s">
        <v>399</v>
      </c>
      <c r="B85" s="86" t="s">
        <v>438</v>
      </c>
      <c r="C85" s="34">
        <v>0</v>
      </c>
      <c r="D85" s="34">
        <v>0</v>
      </c>
      <c r="E85" s="34">
        <v>0</v>
      </c>
      <c r="F85" s="34">
        <v>0</v>
      </c>
      <c r="G85" s="34">
        <v>0</v>
      </c>
      <c r="H85" s="34">
        <v>0</v>
      </c>
      <c r="I85" s="34">
        <v>0</v>
      </c>
      <c r="J85" s="34">
        <v>0</v>
      </c>
      <c r="K85" s="34">
        <v>0</v>
      </c>
      <c r="L85" s="34">
        <v>0</v>
      </c>
      <c r="M85" s="34">
        <v>0</v>
      </c>
      <c r="N85" s="34">
        <v>0</v>
      </c>
      <c r="O85" s="81"/>
      <c r="P85" s="41" t="s">
        <v>723</v>
      </c>
      <c r="Q85" s="81"/>
      <c r="R85" s="81"/>
      <c r="S85" s="52" t="s">
        <v>416</v>
      </c>
      <c r="T85" s="52" t="s">
        <v>416</v>
      </c>
    </row>
    <row r="86" spans="1:20" s="14" customFormat="1" ht="80.25" customHeight="1" x14ac:dyDescent="0.25">
      <c r="A86" s="15" t="s">
        <v>400</v>
      </c>
      <c r="B86" s="86" t="s">
        <v>439</v>
      </c>
      <c r="C86" s="34">
        <v>0</v>
      </c>
      <c r="D86" s="34">
        <v>0</v>
      </c>
      <c r="E86" s="34">
        <v>0</v>
      </c>
      <c r="F86" s="34">
        <v>0</v>
      </c>
      <c r="G86" s="34">
        <v>0</v>
      </c>
      <c r="H86" s="34">
        <v>0</v>
      </c>
      <c r="I86" s="34">
        <v>0</v>
      </c>
      <c r="J86" s="34">
        <v>0</v>
      </c>
      <c r="K86" s="34">
        <v>0</v>
      </c>
      <c r="L86" s="34">
        <v>0</v>
      </c>
      <c r="M86" s="34">
        <v>0</v>
      </c>
      <c r="N86" s="34">
        <v>0</v>
      </c>
      <c r="O86" s="81"/>
      <c r="P86" s="41" t="s">
        <v>723</v>
      </c>
      <c r="Q86" s="81"/>
      <c r="R86" s="81"/>
      <c r="S86" s="52" t="s">
        <v>416</v>
      </c>
      <c r="T86" s="52" t="s">
        <v>416</v>
      </c>
    </row>
    <row r="87" spans="1:20" s="14" customFormat="1" ht="72" customHeight="1" x14ac:dyDescent="0.25">
      <c r="A87" s="15" t="s">
        <v>432</v>
      </c>
      <c r="B87" s="86" t="s">
        <v>440</v>
      </c>
      <c r="C87" s="34">
        <v>0</v>
      </c>
      <c r="D87" s="34">
        <v>139721.70000000001</v>
      </c>
      <c r="E87" s="34">
        <v>12149.7</v>
      </c>
      <c r="F87" s="34">
        <v>0</v>
      </c>
      <c r="G87" s="34">
        <v>0</v>
      </c>
      <c r="H87" s="93">
        <v>139721.70000000001</v>
      </c>
      <c r="I87" s="93">
        <v>12149.7</v>
      </c>
      <c r="J87" s="93">
        <v>0</v>
      </c>
      <c r="K87" s="93"/>
      <c r="L87" s="93">
        <v>139721.70000000001</v>
      </c>
      <c r="M87" s="93">
        <v>12149.7</v>
      </c>
      <c r="N87" s="34">
        <v>0</v>
      </c>
      <c r="O87" s="81"/>
      <c r="P87" s="41" t="s">
        <v>832</v>
      </c>
      <c r="Q87" s="81"/>
      <c r="R87" s="81" t="s">
        <v>492</v>
      </c>
      <c r="S87" s="52" t="s">
        <v>416</v>
      </c>
      <c r="T87" s="52" t="s">
        <v>416</v>
      </c>
    </row>
    <row r="88" spans="1:20" s="14" customFormat="1" ht="80.25" customHeight="1" x14ac:dyDescent="0.25">
      <c r="A88" s="15" t="s">
        <v>433</v>
      </c>
      <c r="B88" s="86" t="s">
        <v>678</v>
      </c>
      <c r="C88" s="34">
        <v>0</v>
      </c>
      <c r="D88" s="34">
        <v>130155.2</v>
      </c>
      <c r="E88" s="34">
        <v>11317.8</v>
      </c>
      <c r="F88" s="34">
        <v>0</v>
      </c>
      <c r="G88" s="34">
        <v>0</v>
      </c>
      <c r="H88" s="93">
        <v>130155.2</v>
      </c>
      <c r="I88" s="93">
        <v>11317.8</v>
      </c>
      <c r="J88" s="93">
        <v>0</v>
      </c>
      <c r="K88" s="93"/>
      <c r="L88" s="93">
        <v>130155.2</v>
      </c>
      <c r="M88" s="93">
        <v>11317.8</v>
      </c>
      <c r="N88" s="34">
        <v>0</v>
      </c>
      <c r="O88" s="81"/>
      <c r="P88" s="41" t="s">
        <v>832</v>
      </c>
      <c r="Q88" s="112"/>
      <c r="R88" s="112" t="s">
        <v>492</v>
      </c>
      <c r="S88" s="52" t="s">
        <v>416</v>
      </c>
      <c r="T88" s="52" t="s">
        <v>416</v>
      </c>
    </row>
    <row r="89" spans="1:20" s="14" customFormat="1" ht="69.75" customHeight="1" x14ac:dyDescent="0.25">
      <c r="A89" s="15" t="s">
        <v>434</v>
      </c>
      <c r="B89" s="86" t="s">
        <v>441</v>
      </c>
      <c r="C89" s="34">
        <v>0</v>
      </c>
      <c r="D89" s="34">
        <v>133976.20000000001</v>
      </c>
      <c r="E89" s="34">
        <v>11650.1</v>
      </c>
      <c r="F89" s="34">
        <v>0</v>
      </c>
      <c r="G89" s="34">
        <v>0</v>
      </c>
      <c r="H89" s="93">
        <v>133976.20000000001</v>
      </c>
      <c r="I89" s="93">
        <v>11650.1</v>
      </c>
      <c r="J89" s="93">
        <v>0</v>
      </c>
      <c r="K89" s="93"/>
      <c r="L89" s="93">
        <v>133976.20000000001</v>
      </c>
      <c r="M89" s="93">
        <v>11650.1</v>
      </c>
      <c r="N89" s="34">
        <v>0</v>
      </c>
      <c r="O89" s="81"/>
      <c r="P89" s="41" t="s">
        <v>832</v>
      </c>
      <c r="Q89" s="112"/>
      <c r="R89" s="112" t="s">
        <v>492</v>
      </c>
      <c r="S89" s="52" t="s">
        <v>416</v>
      </c>
      <c r="T89" s="52" t="s">
        <v>416</v>
      </c>
    </row>
    <row r="90" spans="1:20" s="14" customFormat="1" ht="30" customHeight="1" x14ac:dyDescent="0.25">
      <c r="A90" s="11" t="s">
        <v>28</v>
      </c>
      <c r="B90" s="12" t="s">
        <v>40</v>
      </c>
      <c r="C90" s="37">
        <f>SUM(C91:C92)</f>
        <v>75702.600000000006</v>
      </c>
      <c r="D90" s="37">
        <f t="shared" ref="D90:F90" si="12">SUM(D91:D92)</f>
        <v>37286.400000000001</v>
      </c>
      <c r="E90" s="37">
        <f t="shared" si="12"/>
        <v>0</v>
      </c>
      <c r="F90" s="37">
        <f t="shared" si="12"/>
        <v>0</v>
      </c>
      <c r="G90" s="100">
        <f>SUM(G91:G92)</f>
        <v>75702.600000000006</v>
      </c>
      <c r="H90" s="100">
        <f>SUM(H91:H92)</f>
        <v>37286.400000000001</v>
      </c>
      <c r="I90" s="37">
        <f t="shared" ref="I90:N90" si="13">I91</f>
        <v>0</v>
      </c>
      <c r="J90" s="37">
        <f t="shared" si="13"/>
        <v>0</v>
      </c>
      <c r="K90" s="37">
        <f t="shared" ref="K90:L90" si="14">SUM(K91:K92)</f>
        <v>75702.600000000006</v>
      </c>
      <c r="L90" s="37">
        <f t="shared" si="14"/>
        <v>37286.400000000001</v>
      </c>
      <c r="M90" s="37">
        <f>M91</f>
        <v>0</v>
      </c>
      <c r="N90" s="37">
        <f t="shared" si="13"/>
        <v>0</v>
      </c>
      <c r="O90" s="81"/>
      <c r="P90" s="112"/>
      <c r="Q90" s="81"/>
      <c r="R90" s="81"/>
      <c r="S90" s="55" t="s">
        <v>0</v>
      </c>
    </row>
    <row r="91" spans="1:20" s="14" customFormat="1" ht="69" customHeight="1" x14ac:dyDescent="0.25">
      <c r="A91" s="15" t="s">
        <v>300</v>
      </c>
      <c r="B91" s="86" t="s">
        <v>407</v>
      </c>
      <c r="C91" s="34">
        <v>63070.7</v>
      </c>
      <c r="D91" s="34">
        <v>31064.7</v>
      </c>
      <c r="E91" s="34">
        <v>0</v>
      </c>
      <c r="F91" s="34">
        <v>0</v>
      </c>
      <c r="G91" s="97">
        <v>63070.7</v>
      </c>
      <c r="H91" s="97">
        <v>31064.7</v>
      </c>
      <c r="I91" s="98">
        <v>0</v>
      </c>
      <c r="J91" s="98">
        <v>0</v>
      </c>
      <c r="K91" s="97">
        <v>63070.7</v>
      </c>
      <c r="L91" s="97">
        <v>31064.7</v>
      </c>
      <c r="M91" s="98">
        <v>0</v>
      </c>
      <c r="N91" s="98">
        <v>0</v>
      </c>
      <c r="O91" s="65" t="s">
        <v>532</v>
      </c>
      <c r="P91" s="122" t="s">
        <v>725</v>
      </c>
      <c r="Q91" s="65"/>
      <c r="R91" s="81" t="s">
        <v>492</v>
      </c>
      <c r="S91" s="16" t="s">
        <v>420</v>
      </c>
      <c r="T91" s="52" t="s">
        <v>415</v>
      </c>
    </row>
    <row r="92" spans="1:20" s="14" customFormat="1" ht="69" customHeight="1" x14ac:dyDescent="0.25">
      <c r="A92" s="15" t="s">
        <v>442</v>
      </c>
      <c r="B92" s="86" t="s">
        <v>443</v>
      </c>
      <c r="C92" s="34">
        <v>12631.9</v>
      </c>
      <c r="D92" s="34">
        <v>6221.7</v>
      </c>
      <c r="E92" s="34">
        <v>0</v>
      </c>
      <c r="F92" s="34">
        <v>0</v>
      </c>
      <c r="G92" s="97">
        <v>12631.9</v>
      </c>
      <c r="H92" s="97">
        <v>6221.7</v>
      </c>
      <c r="I92" s="119">
        <v>0</v>
      </c>
      <c r="J92" s="119">
        <v>0</v>
      </c>
      <c r="K92" s="35">
        <v>12631.9</v>
      </c>
      <c r="L92" s="35">
        <v>6221.7</v>
      </c>
      <c r="M92" s="35">
        <v>0</v>
      </c>
      <c r="N92" s="119">
        <v>0</v>
      </c>
      <c r="O92" s="81"/>
      <c r="P92" s="41" t="s">
        <v>726</v>
      </c>
      <c r="Q92" s="81"/>
      <c r="R92" s="81" t="s">
        <v>492</v>
      </c>
      <c r="S92" s="16" t="s">
        <v>420</v>
      </c>
      <c r="T92" s="52" t="s">
        <v>415</v>
      </c>
    </row>
    <row r="93" spans="1:20" s="14" customFormat="1" ht="39" customHeight="1" x14ac:dyDescent="0.25">
      <c r="A93" s="11" t="s">
        <v>42</v>
      </c>
      <c r="B93" s="12" t="s">
        <v>41</v>
      </c>
      <c r="C93" s="37">
        <f>SUM(C94:C97)</f>
        <v>0</v>
      </c>
      <c r="D93" s="37">
        <f t="shared" ref="D93:F93" si="15">SUM(D94:D97)</f>
        <v>4040</v>
      </c>
      <c r="E93" s="37">
        <f t="shared" si="15"/>
        <v>0</v>
      </c>
      <c r="F93" s="37">
        <f t="shared" si="15"/>
        <v>0</v>
      </c>
      <c r="G93" s="37">
        <f t="shared" ref="G93:N93" si="16">SUM(G94:G97)</f>
        <v>0</v>
      </c>
      <c r="H93" s="37">
        <f>SUM(H94:H97)</f>
        <v>3836.7</v>
      </c>
      <c r="I93" s="37">
        <f t="shared" si="16"/>
        <v>0</v>
      </c>
      <c r="J93" s="37">
        <f t="shared" si="16"/>
        <v>0</v>
      </c>
      <c r="K93" s="37">
        <f t="shared" si="16"/>
        <v>0</v>
      </c>
      <c r="L93" s="37">
        <f t="shared" si="16"/>
        <v>3685.8</v>
      </c>
      <c r="M93" s="37">
        <f t="shared" si="16"/>
        <v>0</v>
      </c>
      <c r="N93" s="37">
        <f t="shared" si="16"/>
        <v>0</v>
      </c>
      <c r="O93" s="81"/>
      <c r="P93" s="112"/>
      <c r="Q93" s="81"/>
      <c r="R93" s="81"/>
      <c r="S93" s="55" t="s">
        <v>0</v>
      </c>
    </row>
    <row r="94" spans="1:20" s="14" customFormat="1" ht="54.75" customHeight="1" x14ac:dyDescent="0.25">
      <c r="A94" s="15" t="s">
        <v>297</v>
      </c>
      <c r="B94" s="86" t="s">
        <v>540</v>
      </c>
      <c r="C94" s="19">
        <v>0</v>
      </c>
      <c r="D94" s="34">
        <v>4040</v>
      </c>
      <c r="E94" s="34">
        <v>0</v>
      </c>
      <c r="F94" s="34">
        <v>0</v>
      </c>
      <c r="G94" s="34">
        <v>0</v>
      </c>
      <c r="H94" s="93">
        <v>3836.7</v>
      </c>
      <c r="I94" s="34">
        <v>0</v>
      </c>
      <c r="J94" s="34">
        <v>0</v>
      </c>
      <c r="K94" s="34">
        <v>0</v>
      </c>
      <c r="L94" s="93">
        <v>3685.8</v>
      </c>
      <c r="M94" s="34">
        <v>0</v>
      </c>
      <c r="N94" s="34">
        <v>0</v>
      </c>
      <c r="O94" s="81" t="s">
        <v>588</v>
      </c>
      <c r="P94" s="41" t="s">
        <v>588</v>
      </c>
      <c r="Q94" s="81"/>
      <c r="R94" s="81" t="s">
        <v>492</v>
      </c>
      <c r="S94" s="16" t="s">
        <v>420</v>
      </c>
      <c r="T94" s="52" t="s">
        <v>415</v>
      </c>
    </row>
    <row r="95" spans="1:20" s="14" customFormat="1" ht="63.75" x14ac:dyDescent="0.25">
      <c r="A95" s="15" t="s">
        <v>298</v>
      </c>
      <c r="B95" s="86" t="s">
        <v>446</v>
      </c>
      <c r="C95" s="19">
        <v>0</v>
      </c>
      <c r="D95" s="34">
        <v>0</v>
      </c>
      <c r="E95" s="34">
        <v>0</v>
      </c>
      <c r="F95" s="34">
        <v>0</v>
      </c>
      <c r="G95" s="34">
        <v>0</v>
      </c>
      <c r="H95" s="34">
        <v>0</v>
      </c>
      <c r="I95" s="34">
        <v>0</v>
      </c>
      <c r="J95" s="34">
        <v>0</v>
      </c>
      <c r="K95" s="34">
        <v>0</v>
      </c>
      <c r="L95" s="34">
        <v>0</v>
      </c>
      <c r="M95" s="34">
        <v>0</v>
      </c>
      <c r="N95" s="34">
        <v>0</v>
      </c>
      <c r="O95" s="81"/>
      <c r="P95" s="41" t="s">
        <v>727</v>
      </c>
      <c r="Q95" s="81"/>
      <c r="R95" s="81"/>
      <c r="S95" s="16" t="s">
        <v>420</v>
      </c>
      <c r="T95" s="52" t="s">
        <v>415</v>
      </c>
    </row>
    <row r="96" spans="1:20" s="14" customFormat="1" ht="53.25" customHeight="1" x14ac:dyDescent="0.25">
      <c r="A96" s="15" t="s">
        <v>444</v>
      </c>
      <c r="B96" s="86" t="s">
        <v>447</v>
      </c>
      <c r="C96" s="19">
        <v>0</v>
      </c>
      <c r="D96" s="34">
        <v>0</v>
      </c>
      <c r="E96" s="34">
        <v>0</v>
      </c>
      <c r="F96" s="34">
        <v>0</v>
      </c>
      <c r="G96" s="34">
        <v>0</v>
      </c>
      <c r="H96" s="34">
        <v>0</v>
      </c>
      <c r="I96" s="34">
        <v>0</v>
      </c>
      <c r="J96" s="34">
        <v>0</v>
      </c>
      <c r="K96" s="34">
        <v>0</v>
      </c>
      <c r="L96" s="34">
        <v>0</v>
      </c>
      <c r="M96" s="34">
        <v>0</v>
      </c>
      <c r="N96" s="34">
        <v>0</v>
      </c>
      <c r="O96" s="81"/>
      <c r="P96" s="41" t="s">
        <v>727</v>
      </c>
      <c r="Q96" s="81"/>
      <c r="R96" s="81"/>
      <c r="S96" s="16" t="s">
        <v>420</v>
      </c>
      <c r="T96" s="52" t="s">
        <v>415</v>
      </c>
    </row>
    <row r="97" spans="1:21" s="14" customFormat="1" ht="44.25" customHeight="1" x14ac:dyDescent="0.25">
      <c r="A97" s="15" t="s">
        <v>445</v>
      </c>
      <c r="B97" s="86" t="s">
        <v>299</v>
      </c>
      <c r="C97" s="19">
        <v>0</v>
      </c>
      <c r="D97" s="34">
        <v>0</v>
      </c>
      <c r="E97" s="34">
        <v>0</v>
      </c>
      <c r="F97" s="34">
        <v>0</v>
      </c>
      <c r="G97" s="34">
        <v>0</v>
      </c>
      <c r="H97" s="34">
        <v>0</v>
      </c>
      <c r="I97" s="34">
        <v>0</v>
      </c>
      <c r="J97" s="34">
        <v>0</v>
      </c>
      <c r="K97" s="34">
        <v>0</v>
      </c>
      <c r="L97" s="34">
        <v>0</v>
      </c>
      <c r="M97" s="34">
        <v>0</v>
      </c>
      <c r="N97" s="34">
        <v>0</v>
      </c>
      <c r="O97" s="81"/>
      <c r="P97" s="41" t="s">
        <v>727</v>
      </c>
      <c r="Q97" s="81"/>
      <c r="R97" s="81"/>
      <c r="S97" s="16" t="s">
        <v>421</v>
      </c>
      <c r="T97" s="52" t="s">
        <v>415</v>
      </c>
    </row>
    <row r="98" spans="1:21" s="14" customFormat="1" ht="41.25" customHeight="1" x14ac:dyDescent="0.25">
      <c r="A98" s="11" t="s">
        <v>93</v>
      </c>
      <c r="B98" s="12" t="s">
        <v>94</v>
      </c>
      <c r="C98" s="37">
        <f>C100+C99</f>
        <v>150104</v>
      </c>
      <c r="D98" s="37">
        <f t="shared" ref="D98:N98" si="17">D100+D99</f>
        <v>160070.6</v>
      </c>
      <c r="E98" s="37">
        <f t="shared" si="17"/>
        <v>29065.200000000001</v>
      </c>
      <c r="F98" s="37">
        <f>F100+F99</f>
        <v>0</v>
      </c>
      <c r="G98" s="37">
        <f t="shared" si="17"/>
        <v>150104</v>
      </c>
      <c r="H98" s="37">
        <f t="shared" si="17"/>
        <v>160070.6</v>
      </c>
      <c r="I98" s="37">
        <f t="shared" si="17"/>
        <v>54383.6</v>
      </c>
      <c r="J98" s="37">
        <f t="shared" si="17"/>
        <v>0</v>
      </c>
      <c r="K98" s="37">
        <f t="shared" si="17"/>
        <v>150104</v>
      </c>
      <c r="L98" s="37">
        <f t="shared" si="17"/>
        <v>160070.6</v>
      </c>
      <c r="M98" s="37">
        <f t="shared" si="17"/>
        <v>54383.6</v>
      </c>
      <c r="N98" s="37">
        <f t="shared" si="17"/>
        <v>0</v>
      </c>
      <c r="O98" s="81"/>
      <c r="P98" s="112"/>
      <c r="Q98" s="81"/>
      <c r="R98" s="81"/>
      <c r="S98" s="55" t="s">
        <v>0</v>
      </c>
    </row>
    <row r="99" spans="1:21" s="14" customFormat="1" ht="72.75" customHeight="1" x14ac:dyDescent="0.25">
      <c r="A99" s="34" t="s">
        <v>296</v>
      </c>
      <c r="B99" s="86" t="s">
        <v>448</v>
      </c>
      <c r="C99" s="34">
        <v>119251</v>
      </c>
      <c r="D99" s="34">
        <v>130427.6</v>
      </c>
      <c r="E99" s="34">
        <v>29065.200000000001</v>
      </c>
      <c r="F99" s="34">
        <v>0</v>
      </c>
      <c r="G99" s="93">
        <v>119251</v>
      </c>
      <c r="H99" s="93">
        <v>130427.6</v>
      </c>
      <c r="I99" s="93">
        <v>54383.6</v>
      </c>
      <c r="J99" s="93">
        <v>0</v>
      </c>
      <c r="K99" s="93">
        <v>119251</v>
      </c>
      <c r="L99" s="93">
        <v>130427.6</v>
      </c>
      <c r="M99" s="93">
        <v>54383.6</v>
      </c>
      <c r="N99" s="93">
        <v>0</v>
      </c>
      <c r="O99" s="81"/>
      <c r="P99" s="41" t="s">
        <v>728</v>
      </c>
      <c r="Q99" s="81"/>
      <c r="R99" s="81" t="s">
        <v>492</v>
      </c>
      <c r="S99" s="16" t="s">
        <v>421</v>
      </c>
      <c r="T99" s="52" t="s">
        <v>415</v>
      </c>
    </row>
    <row r="100" spans="1:21" s="14" customFormat="1" ht="69.75" customHeight="1" x14ac:dyDescent="0.25">
      <c r="A100" s="11" t="s">
        <v>613</v>
      </c>
      <c r="B100" s="86" t="s">
        <v>614</v>
      </c>
      <c r="C100" s="34">
        <v>30853</v>
      </c>
      <c r="D100" s="34">
        <v>29643</v>
      </c>
      <c r="E100" s="34">
        <v>0</v>
      </c>
      <c r="F100" s="34">
        <v>0</v>
      </c>
      <c r="G100" s="93">
        <v>30853</v>
      </c>
      <c r="H100" s="93">
        <v>29643</v>
      </c>
      <c r="I100" s="34">
        <v>0</v>
      </c>
      <c r="J100" s="34">
        <v>0</v>
      </c>
      <c r="K100" s="93">
        <v>30853</v>
      </c>
      <c r="L100" s="93">
        <v>29643</v>
      </c>
      <c r="M100" s="34">
        <v>0</v>
      </c>
      <c r="N100" s="34">
        <v>0</v>
      </c>
      <c r="O100" s="81"/>
      <c r="P100" s="41" t="s">
        <v>729</v>
      </c>
      <c r="Q100" s="81"/>
      <c r="R100" s="81" t="s">
        <v>492</v>
      </c>
      <c r="S100" s="16" t="s">
        <v>421</v>
      </c>
      <c r="T100" s="52" t="s">
        <v>415</v>
      </c>
    </row>
    <row r="101" spans="1:21" s="14" customFormat="1" ht="63" customHeight="1" x14ac:dyDescent="0.25">
      <c r="A101" s="11" t="s">
        <v>680</v>
      </c>
      <c r="B101" s="12" t="s">
        <v>679</v>
      </c>
      <c r="C101" s="37">
        <f>C102</f>
        <v>0</v>
      </c>
      <c r="D101" s="37">
        <f t="shared" ref="D101:U101" si="18">D102</f>
        <v>68919.100000000006</v>
      </c>
      <c r="E101" s="37">
        <f t="shared" si="18"/>
        <v>0</v>
      </c>
      <c r="F101" s="37">
        <f t="shared" si="18"/>
        <v>0</v>
      </c>
      <c r="G101" s="37">
        <f t="shared" si="18"/>
        <v>0</v>
      </c>
      <c r="H101" s="37">
        <f t="shared" si="18"/>
        <v>68919.100000000006</v>
      </c>
      <c r="I101" s="37">
        <f t="shared" si="18"/>
        <v>0</v>
      </c>
      <c r="J101" s="37">
        <f t="shared" si="18"/>
        <v>0</v>
      </c>
      <c r="K101" s="37">
        <f t="shared" si="18"/>
        <v>0</v>
      </c>
      <c r="L101" s="37">
        <f t="shared" si="18"/>
        <v>25329340</v>
      </c>
      <c r="M101" s="37">
        <f t="shared" si="18"/>
        <v>0</v>
      </c>
      <c r="N101" s="37">
        <f t="shared" si="18"/>
        <v>0</v>
      </c>
      <c r="O101" s="37">
        <f t="shared" si="18"/>
        <v>0</v>
      </c>
      <c r="P101" s="37"/>
      <c r="Q101" s="37">
        <f t="shared" si="18"/>
        <v>0</v>
      </c>
      <c r="R101" s="37"/>
      <c r="S101" s="55" t="s">
        <v>0</v>
      </c>
      <c r="T101" s="37" t="str">
        <f t="shared" si="18"/>
        <v>КОиПО ЛО</v>
      </c>
      <c r="U101" s="37">
        <f t="shared" si="18"/>
        <v>0</v>
      </c>
    </row>
    <row r="102" spans="1:21" s="14" customFormat="1" ht="69.75" customHeight="1" x14ac:dyDescent="0.25">
      <c r="A102" s="11" t="s">
        <v>681</v>
      </c>
      <c r="B102" s="86" t="s">
        <v>614</v>
      </c>
      <c r="C102" s="34">
        <v>0</v>
      </c>
      <c r="D102" s="34">
        <v>68919.100000000006</v>
      </c>
      <c r="E102" s="34">
        <v>0</v>
      </c>
      <c r="F102" s="34">
        <v>0</v>
      </c>
      <c r="G102" s="34">
        <v>0</v>
      </c>
      <c r="H102" s="93">
        <v>68919.100000000006</v>
      </c>
      <c r="I102" s="34">
        <v>0</v>
      </c>
      <c r="J102" s="34">
        <v>0</v>
      </c>
      <c r="K102" s="34">
        <v>0</v>
      </c>
      <c r="L102" s="93">
        <v>25329340</v>
      </c>
      <c r="M102" s="34">
        <v>0</v>
      </c>
      <c r="N102" s="34">
        <v>0</v>
      </c>
      <c r="O102" s="81"/>
      <c r="P102" s="41" t="s">
        <v>729</v>
      </c>
      <c r="Q102" s="81"/>
      <c r="R102" s="81" t="s">
        <v>492</v>
      </c>
      <c r="S102" s="16" t="s">
        <v>421</v>
      </c>
      <c r="T102" s="52" t="s">
        <v>415</v>
      </c>
    </row>
    <row r="103" spans="1:21" s="14" customFormat="1" ht="43.5" customHeight="1" x14ac:dyDescent="0.25">
      <c r="A103" s="11"/>
      <c r="B103" s="12" t="s">
        <v>392</v>
      </c>
      <c r="C103" s="39">
        <f>C15+C23+C41+C43+C49+C52+C53+C73+C74+C75+C76+C90+C93+C98+C101</f>
        <v>844477.1</v>
      </c>
      <c r="D103" s="39">
        <f>D15+D23+D41+D43+D49+D52+D53+D73+D74+D75+D76+D90+D93+D98+D101-0.1</f>
        <v>4154916</v>
      </c>
      <c r="E103" s="39">
        <f>E15+E23+E41+E43+E49+E52+E53+E73+E74+E75+E76+E90+E93+E98+E101-0.1</f>
        <v>420372.3</v>
      </c>
      <c r="F103" s="39">
        <f t="shared" ref="F103:N103" si="19">F15+F23+F41+F43+F49+F52+F53+F73+F74+F75+F76+F90+F93+F98+F101</f>
        <v>0</v>
      </c>
      <c r="G103" s="39">
        <f t="shared" si="19"/>
        <v>844477.1</v>
      </c>
      <c r="H103" s="39">
        <f t="shared" si="19"/>
        <v>2577784.7999999998</v>
      </c>
      <c r="I103" s="39">
        <f t="shared" si="19"/>
        <v>346051.8</v>
      </c>
      <c r="J103" s="39">
        <f t="shared" si="19"/>
        <v>0</v>
      </c>
      <c r="K103" s="39">
        <f t="shared" si="19"/>
        <v>844477.1</v>
      </c>
      <c r="L103" s="39">
        <f t="shared" si="19"/>
        <v>27834954.399999999</v>
      </c>
      <c r="M103" s="39">
        <f t="shared" si="19"/>
        <v>346051.8</v>
      </c>
      <c r="N103" s="39">
        <f t="shared" si="19"/>
        <v>0</v>
      </c>
      <c r="O103" s="81"/>
      <c r="P103" s="112"/>
      <c r="Q103" s="81"/>
      <c r="R103" s="81"/>
      <c r="S103" s="55" t="s">
        <v>0</v>
      </c>
      <c r="T103" s="13"/>
    </row>
    <row r="104" spans="1:21" s="14" customFormat="1" x14ac:dyDescent="0.25">
      <c r="A104" s="153" t="s">
        <v>20</v>
      </c>
      <c r="B104" s="154"/>
      <c r="C104" s="154"/>
      <c r="D104" s="154"/>
      <c r="E104" s="154"/>
      <c r="F104" s="154"/>
      <c r="G104" s="154"/>
      <c r="H104" s="154"/>
      <c r="I104" s="154"/>
      <c r="J104" s="154"/>
      <c r="K104" s="154"/>
      <c r="L104" s="154"/>
      <c r="M104" s="154"/>
      <c r="N104" s="154"/>
      <c r="O104" s="154"/>
      <c r="P104" s="154"/>
      <c r="Q104" s="154"/>
      <c r="R104" s="154"/>
      <c r="S104" s="155"/>
      <c r="T104" s="13"/>
    </row>
    <row r="105" spans="1:21" s="14" customFormat="1" ht="45.75" customHeight="1" x14ac:dyDescent="0.25">
      <c r="A105" s="11" t="s">
        <v>23</v>
      </c>
      <c r="B105" s="12" t="s">
        <v>43</v>
      </c>
      <c r="C105" s="49">
        <f>SUM(C106:C117)</f>
        <v>0</v>
      </c>
      <c r="D105" s="49">
        <f t="shared" ref="D105:N105" si="20">SUM(D106:D117)</f>
        <v>13900755.9</v>
      </c>
      <c r="E105" s="49">
        <f t="shared" si="20"/>
        <v>2609</v>
      </c>
      <c r="F105" s="49">
        <f t="shared" si="20"/>
        <v>0</v>
      </c>
      <c r="G105" s="49">
        <f t="shared" si="20"/>
        <v>0</v>
      </c>
      <c r="H105" s="49">
        <f t="shared" si="20"/>
        <v>13890532.199999999</v>
      </c>
      <c r="I105" s="49">
        <f t="shared" si="20"/>
        <v>2608.3000000000002</v>
      </c>
      <c r="J105" s="49">
        <f t="shared" si="20"/>
        <v>0</v>
      </c>
      <c r="K105" s="49">
        <f t="shared" si="20"/>
        <v>0</v>
      </c>
      <c r="L105" s="49">
        <f t="shared" si="20"/>
        <v>13881603.5</v>
      </c>
      <c r="M105" s="49">
        <f t="shared" si="20"/>
        <v>2608.3000000000002</v>
      </c>
      <c r="N105" s="49">
        <f t="shared" si="20"/>
        <v>0</v>
      </c>
      <c r="O105" s="81"/>
      <c r="P105" s="112"/>
      <c r="Q105" s="81"/>
      <c r="R105" s="81"/>
      <c r="S105" s="55" t="s">
        <v>0</v>
      </c>
      <c r="T105" s="13"/>
    </row>
    <row r="106" spans="1:21" s="14" customFormat="1" ht="55.5" customHeight="1" x14ac:dyDescent="0.25">
      <c r="A106" s="15" t="s">
        <v>288</v>
      </c>
      <c r="B106" s="86" t="s">
        <v>401</v>
      </c>
      <c r="C106" s="19">
        <v>0</v>
      </c>
      <c r="D106" s="42">
        <v>0</v>
      </c>
      <c r="E106" s="42">
        <v>0</v>
      </c>
      <c r="F106" s="42">
        <v>0</v>
      </c>
      <c r="G106" s="111">
        <v>0</v>
      </c>
      <c r="H106" s="111">
        <v>0</v>
      </c>
      <c r="I106" s="111">
        <v>0</v>
      </c>
      <c r="J106" s="111">
        <v>0</v>
      </c>
      <c r="K106" s="111">
        <v>0</v>
      </c>
      <c r="L106" s="111">
        <v>0</v>
      </c>
      <c r="M106" s="111">
        <v>0</v>
      </c>
      <c r="N106" s="111">
        <v>0</v>
      </c>
      <c r="O106" s="80" t="s">
        <v>585</v>
      </c>
      <c r="P106" s="78" t="s">
        <v>730</v>
      </c>
      <c r="Q106" s="80"/>
      <c r="R106" s="81" t="s">
        <v>492</v>
      </c>
      <c r="S106" s="16" t="s">
        <v>420</v>
      </c>
      <c r="T106" s="52" t="s">
        <v>415</v>
      </c>
    </row>
    <row r="107" spans="1:21" s="14" customFormat="1" ht="32.25" customHeight="1" x14ac:dyDescent="0.25">
      <c r="A107" s="15" t="s">
        <v>288</v>
      </c>
      <c r="B107" s="86" t="s">
        <v>279</v>
      </c>
      <c r="C107" s="19">
        <v>0</v>
      </c>
      <c r="D107" s="42">
        <v>300</v>
      </c>
      <c r="E107" s="42">
        <v>0</v>
      </c>
      <c r="F107" s="42">
        <v>0</v>
      </c>
      <c r="G107" s="111">
        <v>0</v>
      </c>
      <c r="H107" s="113">
        <v>300</v>
      </c>
      <c r="I107" s="111">
        <v>0</v>
      </c>
      <c r="J107" s="111">
        <v>0</v>
      </c>
      <c r="K107" s="111">
        <v>0</v>
      </c>
      <c r="L107" s="113">
        <v>150</v>
      </c>
      <c r="M107" s="111">
        <v>0</v>
      </c>
      <c r="N107" s="111">
        <v>0</v>
      </c>
      <c r="O107" s="78" t="s">
        <v>491</v>
      </c>
      <c r="P107" s="123" t="s">
        <v>731</v>
      </c>
      <c r="Q107" s="78"/>
      <c r="R107" s="81" t="s">
        <v>492</v>
      </c>
      <c r="S107" s="16" t="s">
        <v>420</v>
      </c>
      <c r="T107" s="52" t="s">
        <v>415</v>
      </c>
    </row>
    <row r="108" spans="1:21" s="14" customFormat="1" ht="30" customHeight="1" x14ac:dyDescent="0.25">
      <c r="A108" s="147" t="s">
        <v>289</v>
      </c>
      <c r="B108" s="86" t="s">
        <v>285</v>
      </c>
      <c r="C108" s="19">
        <v>0</v>
      </c>
      <c r="D108" s="42">
        <v>49721</v>
      </c>
      <c r="E108" s="42">
        <v>0</v>
      </c>
      <c r="F108" s="42">
        <v>0</v>
      </c>
      <c r="G108" s="111">
        <v>0</v>
      </c>
      <c r="H108" s="113">
        <v>49721</v>
      </c>
      <c r="I108" s="111">
        <v>0</v>
      </c>
      <c r="J108" s="111">
        <v>0</v>
      </c>
      <c r="K108" s="111">
        <v>0</v>
      </c>
      <c r="L108" s="113">
        <v>49721</v>
      </c>
      <c r="M108" s="111">
        <v>0</v>
      </c>
      <c r="N108" s="111">
        <v>0</v>
      </c>
      <c r="O108" s="83" t="s">
        <v>503</v>
      </c>
      <c r="P108" s="124" t="s">
        <v>732</v>
      </c>
      <c r="Q108" s="83"/>
      <c r="R108" s="81" t="s">
        <v>492</v>
      </c>
      <c r="S108" s="16" t="s">
        <v>374</v>
      </c>
      <c r="T108" s="52" t="s">
        <v>415</v>
      </c>
    </row>
    <row r="109" spans="1:21" s="14" customFormat="1" ht="31.5" customHeight="1" x14ac:dyDescent="0.25">
      <c r="A109" s="149"/>
      <c r="B109" s="86" t="s">
        <v>280</v>
      </c>
      <c r="C109" s="19">
        <v>0</v>
      </c>
      <c r="D109" s="42">
        <v>12927078.6</v>
      </c>
      <c r="E109" s="42">
        <v>0</v>
      </c>
      <c r="F109" s="42">
        <v>0</v>
      </c>
      <c r="G109" s="113">
        <v>0</v>
      </c>
      <c r="H109" s="113">
        <v>12927078.6</v>
      </c>
      <c r="I109" s="113">
        <v>0</v>
      </c>
      <c r="J109" s="113">
        <v>0</v>
      </c>
      <c r="K109" s="113">
        <v>0</v>
      </c>
      <c r="L109" s="113">
        <v>12926130.699999999</v>
      </c>
      <c r="M109" s="113">
        <v>0</v>
      </c>
      <c r="N109" s="113">
        <v>0</v>
      </c>
      <c r="O109" s="83" t="s">
        <v>504</v>
      </c>
      <c r="P109" s="124" t="s">
        <v>733</v>
      </c>
      <c r="Q109" s="83"/>
      <c r="R109" s="81" t="s">
        <v>492</v>
      </c>
      <c r="S109" s="16" t="s">
        <v>374</v>
      </c>
      <c r="T109" s="52" t="s">
        <v>415</v>
      </c>
    </row>
    <row r="110" spans="1:21" s="14" customFormat="1" ht="42.75" customHeight="1" x14ac:dyDescent="0.25">
      <c r="A110" s="15" t="s">
        <v>290</v>
      </c>
      <c r="B110" s="86" t="s">
        <v>281</v>
      </c>
      <c r="C110" s="19">
        <v>0</v>
      </c>
      <c r="D110" s="42">
        <v>630021.5</v>
      </c>
      <c r="E110" s="42">
        <v>0</v>
      </c>
      <c r="F110" s="42">
        <v>0</v>
      </c>
      <c r="G110" s="113">
        <v>0</v>
      </c>
      <c r="H110" s="113">
        <v>629736.80000000005</v>
      </c>
      <c r="I110" s="113">
        <v>0</v>
      </c>
      <c r="J110" s="113">
        <v>0</v>
      </c>
      <c r="K110" s="113">
        <v>0</v>
      </c>
      <c r="L110" s="113">
        <v>627808.80000000005</v>
      </c>
      <c r="M110" s="113">
        <v>0</v>
      </c>
      <c r="N110" s="113">
        <v>0</v>
      </c>
      <c r="O110" s="72" t="s">
        <v>505</v>
      </c>
      <c r="P110" s="125" t="s">
        <v>734</v>
      </c>
      <c r="Q110" s="72"/>
      <c r="R110" s="81" t="s">
        <v>492</v>
      </c>
      <c r="S110" s="16" t="s">
        <v>374</v>
      </c>
      <c r="T110" s="52" t="s">
        <v>415</v>
      </c>
    </row>
    <row r="111" spans="1:21" s="14" customFormat="1" ht="68.25" customHeight="1" x14ac:dyDescent="0.25">
      <c r="A111" s="15" t="s">
        <v>291</v>
      </c>
      <c r="B111" s="86" t="s">
        <v>282</v>
      </c>
      <c r="C111" s="19">
        <v>0</v>
      </c>
      <c r="D111" s="42">
        <v>5632</v>
      </c>
      <c r="E111" s="42">
        <v>0</v>
      </c>
      <c r="F111" s="42">
        <v>0</v>
      </c>
      <c r="G111" s="111">
        <v>0</v>
      </c>
      <c r="H111" s="111">
        <v>5632</v>
      </c>
      <c r="I111" s="111">
        <v>0</v>
      </c>
      <c r="J111" s="111">
        <v>0</v>
      </c>
      <c r="K111" s="111">
        <v>0</v>
      </c>
      <c r="L111" s="113">
        <v>5632</v>
      </c>
      <c r="M111" s="111">
        <v>0</v>
      </c>
      <c r="N111" s="111">
        <v>0</v>
      </c>
      <c r="O111" s="73" t="s">
        <v>506</v>
      </c>
      <c r="P111" s="126" t="s">
        <v>735</v>
      </c>
      <c r="Q111" s="73"/>
      <c r="R111" s="81" t="s">
        <v>492</v>
      </c>
      <c r="S111" s="16" t="s">
        <v>420</v>
      </c>
      <c r="T111" s="52" t="s">
        <v>415</v>
      </c>
    </row>
    <row r="112" spans="1:21" s="14" customFormat="1" ht="50.25" customHeight="1" x14ac:dyDescent="0.25">
      <c r="A112" s="15" t="s">
        <v>292</v>
      </c>
      <c r="B112" s="86" t="s">
        <v>379</v>
      </c>
      <c r="C112" s="19">
        <v>0</v>
      </c>
      <c r="D112" s="42">
        <v>0</v>
      </c>
      <c r="E112" s="42">
        <v>0</v>
      </c>
      <c r="F112" s="42">
        <v>0</v>
      </c>
      <c r="G112" s="111">
        <v>0</v>
      </c>
      <c r="H112" s="111">
        <v>0</v>
      </c>
      <c r="I112" s="111">
        <v>0</v>
      </c>
      <c r="J112" s="111">
        <v>0</v>
      </c>
      <c r="K112" s="111">
        <v>0</v>
      </c>
      <c r="L112" s="111">
        <v>0</v>
      </c>
      <c r="M112" s="111">
        <v>0</v>
      </c>
      <c r="N112" s="111">
        <v>0</v>
      </c>
      <c r="O112" s="83" t="s">
        <v>507</v>
      </c>
      <c r="P112" s="124" t="s">
        <v>651</v>
      </c>
      <c r="Q112" s="83"/>
      <c r="R112" s="81" t="s">
        <v>492</v>
      </c>
      <c r="S112" s="16" t="s">
        <v>420</v>
      </c>
      <c r="T112" s="52" t="s">
        <v>415</v>
      </c>
    </row>
    <row r="113" spans="1:20" s="14" customFormat="1" ht="29.25" customHeight="1" x14ac:dyDescent="0.25">
      <c r="A113" s="15" t="s">
        <v>293</v>
      </c>
      <c r="B113" s="86" t="s">
        <v>283</v>
      </c>
      <c r="C113" s="19">
        <v>0</v>
      </c>
      <c r="D113" s="42">
        <v>100</v>
      </c>
      <c r="E113" s="42">
        <v>0</v>
      </c>
      <c r="F113" s="42">
        <v>0</v>
      </c>
      <c r="G113" s="111">
        <v>0</v>
      </c>
      <c r="H113" s="111">
        <v>100</v>
      </c>
      <c r="I113" s="111">
        <v>0</v>
      </c>
      <c r="J113" s="111">
        <v>0</v>
      </c>
      <c r="K113" s="111">
        <v>0</v>
      </c>
      <c r="L113" s="113">
        <v>100</v>
      </c>
      <c r="M113" s="111">
        <v>0</v>
      </c>
      <c r="N113" s="111">
        <v>0</v>
      </c>
      <c r="O113" s="83" t="s">
        <v>508</v>
      </c>
      <c r="P113" s="124" t="s">
        <v>736</v>
      </c>
      <c r="Q113" s="83"/>
      <c r="R113" s="81" t="s">
        <v>492</v>
      </c>
      <c r="S113" s="16" t="s">
        <v>420</v>
      </c>
      <c r="T113" s="52" t="s">
        <v>415</v>
      </c>
    </row>
    <row r="114" spans="1:20" s="14" customFormat="1" ht="105.75" customHeight="1" x14ac:dyDescent="0.25">
      <c r="A114" s="147" t="s">
        <v>294</v>
      </c>
      <c r="B114" s="86" t="s">
        <v>286</v>
      </c>
      <c r="C114" s="19">
        <v>0</v>
      </c>
      <c r="D114" s="42">
        <v>0</v>
      </c>
      <c r="E114" s="42">
        <v>0</v>
      </c>
      <c r="F114" s="42">
        <v>0</v>
      </c>
      <c r="G114" s="111">
        <v>0</v>
      </c>
      <c r="H114" s="111">
        <v>0</v>
      </c>
      <c r="I114" s="111">
        <v>0</v>
      </c>
      <c r="J114" s="111">
        <v>0</v>
      </c>
      <c r="K114" s="111">
        <v>0</v>
      </c>
      <c r="L114" s="111">
        <v>0</v>
      </c>
      <c r="M114" s="111">
        <v>0</v>
      </c>
      <c r="N114" s="111">
        <v>0</v>
      </c>
      <c r="O114" s="83" t="s">
        <v>509</v>
      </c>
      <c r="P114" s="124" t="s">
        <v>737</v>
      </c>
      <c r="Q114" s="83"/>
      <c r="R114" s="81" t="s">
        <v>492</v>
      </c>
      <c r="S114" s="16" t="s">
        <v>421</v>
      </c>
      <c r="T114" s="52" t="s">
        <v>415</v>
      </c>
    </row>
    <row r="115" spans="1:20" s="14" customFormat="1" ht="31.5" customHeight="1" x14ac:dyDescent="0.25">
      <c r="A115" s="149"/>
      <c r="B115" s="86" t="s">
        <v>284</v>
      </c>
      <c r="C115" s="19">
        <v>0</v>
      </c>
      <c r="D115" s="42">
        <v>21361.200000000001</v>
      </c>
      <c r="E115" s="42">
        <v>2609</v>
      </c>
      <c r="F115" s="42">
        <v>0</v>
      </c>
      <c r="G115" s="113">
        <v>0</v>
      </c>
      <c r="H115" s="113">
        <v>21354.6</v>
      </c>
      <c r="I115" s="93">
        <v>2608.3000000000002</v>
      </c>
      <c r="J115" s="113">
        <v>0</v>
      </c>
      <c r="K115" s="113">
        <v>0</v>
      </c>
      <c r="L115" s="113">
        <v>21354.6</v>
      </c>
      <c r="M115" s="93">
        <v>2608.3000000000002</v>
      </c>
      <c r="N115" s="111">
        <v>0</v>
      </c>
      <c r="O115" s="77" t="s">
        <v>510</v>
      </c>
      <c r="P115" s="127" t="s">
        <v>738</v>
      </c>
      <c r="Q115" s="77"/>
      <c r="R115" s="81" t="s">
        <v>492</v>
      </c>
      <c r="S115" s="16" t="s">
        <v>421</v>
      </c>
      <c r="T115" s="52" t="s">
        <v>415</v>
      </c>
    </row>
    <row r="116" spans="1:20" s="14" customFormat="1" ht="28.5" customHeight="1" x14ac:dyDescent="0.25">
      <c r="A116" s="15" t="s">
        <v>295</v>
      </c>
      <c r="B116" s="86" t="s">
        <v>287</v>
      </c>
      <c r="C116" s="19">
        <v>0</v>
      </c>
      <c r="D116" s="42">
        <v>265941.59999999998</v>
      </c>
      <c r="E116" s="42">
        <v>0</v>
      </c>
      <c r="F116" s="42">
        <v>0</v>
      </c>
      <c r="G116" s="113">
        <v>0</v>
      </c>
      <c r="H116" s="113">
        <v>256009.2</v>
      </c>
      <c r="I116" s="113">
        <v>0</v>
      </c>
      <c r="J116" s="113">
        <v>0</v>
      </c>
      <c r="K116" s="113">
        <v>0</v>
      </c>
      <c r="L116" s="113">
        <v>250106.4</v>
      </c>
      <c r="M116" s="113">
        <v>0</v>
      </c>
      <c r="N116" s="113">
        <v>0</v>
      </c>
      <c r="O116" s="73" t="s">
        <v>506</v>
      </c>
      <c r="P116" s="126" t="s">
        <v>739</v>
      </c>
      <c r="Q116" s="73"/>
      <c r="R116" s="81" t="s">
        <v>492</v>
      </c>
      <c r="S116" s="16" t="s">
        <v>374</v>
      </c>
      <c r="T116" s="52" t="s">
        <v>415</v>
      </c>
    </row>
    <row r="117" spans="1:20" s="14" customFormat="1" ht="32.25" customHeight="1" x14ac:dyDescent="0.25">
      <c r="A117" s="15" t="s">
        <v>449</v>
      </c>
      <c r="B117" s="86" t="s">
        <v>450</v>
      </c>
      <c r="C117" s="19">
        <v>0</v>
      </c>
      <c r="D117" s="42">
        <v>600</v>
      </c>
      <c r="E117" s="42">
        <v>0</v>
      </c>
      <c r="F117" s="42">
        <v>0</v>
      </c>
      <c r="G117" s="111">
        <v>0</v>
      </c>
      <c r="H117" s="111">
        <v>600</v>
      </c>
      <c r="I117" s="111">
        <v>0</v>
      </c>
      <c r="J117" s="111">
        <v>0</v>
      </c>
      <c r="K117" s="111">
        <v>0</v>
      </c>
      <c r="L117" s="111">
        <v>600</v>
      </c>
      <c r="M117" s="111">
        <v>0</v>
      </c>
      <c r="N117" s="111">
        <v>0</v>
      </c>
      <c r="O117" s="83" t="s">
        <v>512</v>
      </c>
      <c r="P117" s="124" t="s">
        <v>740</v>
      </c>
      <c r="Q117" s="83"/>
      <c r="R117" s="81" t="s">
        <v>492</v>
      </c>
      <c r="S117" s="16" t="s">
        <v>420</v>
      </c>
      <c r="T117" s="52" t="s">
        <v>415</v>
      </c>
    </row>
    <row r="118" spans="1:20" s="14" customFormat="1" ht="39" customHeight="1" x14ac:dyDescent="0.25">
      <c r="A118" s="11" t="s">
        <v>24</v>
      </c>
      <c r="B118" s="12" t="s">
        <v>44</v>
      </c>
      <c r="C118" s="49">
        <f>SUM(C119:C161)</f>
        <v>636519.1</v>
      </c>
      <c r="D118" s="49">
        <f>SUM(D119:D161)-0.2</f>
        <v>19190272.300000001</v>
      </c>
      <c r="E118" s="49">
        <f t="shared" ref="E118:F118" si="21">SUM(E119:E161)</f>
        <v>0</v>
      </c>
      <c r="F118" s="49">
        <f t="shared" si="21"/>
        <v>0</v>
      </c>
      <c r="G118" s="49">
        <f t="shared" ref="G118:N118" si="22">SUM(G119:G161)</f>
        <v>636519.1</v>
      </c>
      <c r="H118" s="49">
        <f t="shared" si="22"/>
        <v>19189440.199999999</v>
      </c>
      <c r="I118" s="49">
        <f t="shared" si="22"/>
        <v>0</v>
      </c>
      <c r="J118" s="49">
        <f t="shared" si="22"/>
        <v>0</v>
      </c>
      <c r="K118" s="49">
        <f t="shared" si="22"/>
        <v>636519.1</v>
      </c>
      <c r="L118" s="49">
        <f t="shared" si="22"/>
        <v>19174713</v>
      </c>
      <c r="M118" s="49">
        <f t="shared" si="22"/>
        <v>0</v>
      </c>
      <c r="N118" s="49">
        <f t="shared" si="22"/>
        <v>0</v>
      </c>
      <c r="O118" s="73" t="s">
        <v>513</v>
      </c>
      <c r="P118" s="73"/>
      <c r="Q118" s="73"/>
      <c r="R118" s="81" t="s">
        <v>492</v>
      </c>
      <c r="S118" s="55" t="s">
        <v>0</v>
      </c>
    </row>
    <row r="119" spans="1:20" s="14" customFormat="1" ht="42" customHeight="1" x14ac:dyDescent="0.25">
      <c r="A119" s="15" t="s">
        <v>253</v>
      </c>
      <c r="B119" s="89" t="s">
        <v>682</v>
      </c>
      <c r="C119" s="19">
        <v>0</v>
      </c>
      <c r="D119" s="42">
        <v>1400</v>
      </c>
      <c r="E119" s="42">
        <v>0</v>
      </c>
      <c r="F119" s="42">
        <v>0</v>
      </c>
      <c r="G119" s="111">
        <v>0</v>
      </c>
      <c r="H119" s="113">
        <v>1400</v>
      </c>
      <c r="I119" s="111">
        <v>0</v>
      </c>
      <c r="J119" s="111">
        <v>0</v>
      </c>
      <c r="K119" s="111">
        <v>0</v>
      </c>
      <c r="L119" s="113">
        <v>0</v>
      </c>
      <c r="M119" s="111">
        <v>0</v>
      </c>
      <c r="N119" s="111">
        <v>0</v>
      </c>
      <c r="O119" s="76" t="s">
        <v>514</v>
      </c>
      <c r="P119" s="128" t="s">
        <v>741</v>
      </c>
      <c r="Q119" s="76"/>
      <c r="R119" s="81" t="s">
        <v>492</v>
      </c>
      <c r="S119" s="16" t="s">
        <v>420</v>
      </c>
      <c r="T119" s="52" t="s">
        <v>415</v>
      </c>
    </row>
    <row r="120" spans="1:20" s="14" customFormat="1" ht="80.25" customHeight="1" x14ac:dyDescent="0.25">
      <c r="A120" s="15" t="s">
        <v>254</v>
      </c>
      <c r="B120" s="89" t="s">
        <v>683</v>
      </c>
      <c r="C120" s="19">
        <v>0</v>
      </c>
      <c r="D120" s="42">
        <v>1200</v>
      </c>
      <c r="E120" s="42">
        <v>0</v>
      </c>
      <c r="F120" s="42">
        <v>0</v>
      </c>
      <c r="G120" s="111">
        <v>0</v>
      </c>
      <c r="H120" s="113">
        <v>1200</v>
      </c>
      <c r="I120" s="111">
        <v>0</v>
      </c>
      <c r="J120" s="111">
        <v>0</v>
      </c>
      <c r="K120" s="111">
        <v>0</v>
      </c>
      <c r="L120" s="113">
        <v>0</v>
      </c>
      <c r="M120" s="111">
        <v>0</v>
      </c>
      <c r="N120" s="111">
        <v>0</v>
      </c>
      <c r="O120" s="83" t="s">
        <v>515</v>
      </c>
      <c r="P120" s="124" t="s">
        <v>742</v>
      </c>
      <c r="Q120" s="83"/>
      <c r="R120" s="81" t="s">
        <v>492</v>
      </c>
      <c r="S120" s="16" t="s">
        <v>420</v>
      </c>
      <c r="T120" s="52" t="s">
        <v>415</v>
      </c>
    </row>
    <row r="121" spans="1:20" s="14" customFormat="1" ht="30.75" customHeight="1" x14ac:dyDescent="0.25">
      <c r="A121" s="15" t="s">
        <v>335</v>
      </c>
      <c r="B121" s="89" t="s">
        <v>255</v>
      </c>
      <c r="C121" s="19">
        <v>0</v>
      </c>
      <c r="D121" s="42">
        <v>24754.5</v>
      </c>
      <c r="E121" s="42">
        <v>0</v>
      </c>
      <c r="F121" s="42">
        <v>0</v>
      </c>
      <c r="G121" s="111">
        <v>0</v>
      </c>
      <c r="H121" s="113">
        <v>24734.2</v>
      </c>
      <c r="I121" s="111">
        <v>0</v>
      </c>
      <c r="J121" s="111">
        <v>0</v>
      </c>
      <c r="K121" s="111">
        <v>0</v>
      </c>
      <c r="L121" s="113">
        <v>24734.2</v>
      </c>
      <c r="M121" s="111">
        <v>0</v>
      </c>
      <c r="N121" s="111">
        <v>0</v>
      </c>
      <c r="O121" s="83" t="s">
        <v>507</v>
      </c>
      <c r="P121" s="124" t="s">
        <v>743</v>
      </c>
      <c r="Q121" s="83"/>
      <c r="R121" s="81" t="s">
        <v>492</v>
      </c>
      <c r="S121" s="16" t="s">
        <v>374</v>
      </c>
      <c r="T121" s="52" t="s">
        <v>415</v>
      </c>
    </row>
    <row r="122" spans="1:20" s="14" customFormat="1" ht="40.5" customHeight="1" x14ac:dyDescent="0.25">
      <c r="A122" s="15" t="s">
        <v>336</v>
      </c>
      <c r="B122" s="89" t="s">
        <v>256</v>
      </c>
      <c r="C122" s="19">
        <v>0</v>
      </c>
      <c r="D122" s="42">
        <v>1962768</v>
      </c>
      <c r="E122" s="42">
        <v>0</v>
      </c>
      <c r="F122" s="42">
        <v>0</v>
      </c>
      <c r="G122" s="111">
        <v>0</v>
      </c>
      <c r="H122" s="113">
        <v>1962768</v>
      </c>
      <c r="I122" s="111">
        <v>0</v>
      </c>
      <c r="J122" s="111">
        <v>0</v>
      </c>
      <c r="K122" s="111">
        <v>0</v>
      </c>
      <c r="L122" s="113">
        <v>1957895.3</v>
      </c>
      <c r="M122" s="111">
        <v>0</v>
      </c>
      <c r="N122" s="111">
        <v>0</v>
      </c>
      <c r="O122" s="83" t="s">
        <v>508</v>
      </c>
      <c r="P122" s="124" t="s">
        <v>744</v>
      </c>
      <c r="Q122" s="83"/>
      <c r="R122" s="81" t="s">
        <v>492</v>
      </c>
      <c r="S122" s="16" t="s">
        <v>374</v>
      </c>
      <c r="T122" s="52" t="s">
        <v>415</v>
      </c>
    </row>
    <row r="123" spans="1:20" s="14" customFormat="1" ht="28.5" customHeight="1" x14ac:dyDescent="0.25">
      <c r="A123" s="15" t="s">
        <v>337</v>
      </c>
      <c r="B123" s="89" t="s">
        <v>257</v>
      </c>
      <c r="C123" s="42">
        <v>0</v>
      </c>
      <c r="D123" s="42">
        <v>26744.3</v>
      </c>
      <c r="E123" s="42">
        <v>0</v>
      </c>
      <c r="F123" s="42">
        <v>0</v>
      </c>
      <c r="G123" s="111">
        <v>0</v>
      </c>
      <c r="H123" s="113">
        <v>26744.3</v>
      </c>
      <c r="I123" s="111">
        <v>0</v>
      </c>
      <c r="J123" s="111">
        <v>0</v>
      </c>
      <c r="K123" s="111">
        <v>0</v>
      </c>
      <c r="L123" s="113">
        <v>26744.3</v>
      </c>
      <c r="M123" s="111">
        <v>0</v>
      </c>
      <c r="N123" s="111">
        <v>0</v>
      </c>
      <c r="O123" s="83" t="s">
        <v>509</v>
      </c>
      <c r="P123" s="124" t="s">
        <v>509</v>
      </c>
      <c r="Q123" s="83"/>
      <c r="R123" s="81" t="s">
        <v>492</v>
      </c>
      <c r="S123" s="16" t="s">
        <v>374</v>
      </c>
      <c r="T123" s="52" t="s">
        <v>415</v>
      </c>
    </row>
    <row r="124" spans="1:20" s="14" customFormat="1" ht="44.25" customHeight="1" x14ac:dyDescent="0.25">
      <c r="A124" s="15" t="s">
        <v>338</v>
      </c>
      <c r="B124" s="89" t="s">
        <v>258</v>
      </c>
      <c r="C124" s="42">
        <v>0</v>
      </c>
      <c r="D124" s="42">
        <f>219548.3+109730.3</f>
        <v>329278.59999999998</v>
      </c>
      <c r="E124" s="42">
        <v>0</v>
      </c>
      <c r="F124" s="42">
        <v>0</v>
      </c>
      <c r="G124" s="111">
        <v>0</v>
      </c>
      <c r="H124" s="113">
        <v>329278.59999999998</v>
      </c>
      <c r="I124" s="111">
        <v>0</v>
      </c>
      <c r="J124" s="111">
        <v>0</v>
      </c>
      <c r="K124" s="111">
        <v>0</v>
      </c>
      <c r="L124" s="113">
        <v>326837</v>
      </c>
      <c r="M124" s="111">
        <v>0</v>
      </c>
      <c r="N124" s="111">
        <v>0</v>
      </c>
      <c r="O124" s="77" t="s">
        <v>510</v>
      </c>
      <c r="P124" s="127" t="s">
        <v>745</v>
      </c>
      <c r="Q124" s="77"/>
      <c r="R124" s="81" t="s">
        <v>492</v>
      </c>
      <c r="S124" s="16" t="s">
        <v>374</v>
      </c>
      <c r="T124" s="52" t="s">
        <v>415</v>
      </c>
    </row>
    <row r="125" spans="1:20" s="14" customFormat="1" ht="43.5" customHeight="1" x14ac:dyDescent="0.25">
      <c r="A125" s="15" t="s">
        <v>339</v>
      </c>
      <c r="B125" s="89" t="s">
        <v>259</v>
      </c>
      <c r="C125" s="42">
        <v>0</v>
      </c>
      <c r="D125" s="42">
        <v>103406.9</v>
      </c>
      <c r="E125" s="42">
        <v>0</v>
      </c>
      <c r="F125" s="42">
        <v>0</v>
      </c>
      <c r="G125" s="113">
        <v>0</v>
      </c>
      <c r="H125" s="113">
        <v>102696.6</v>
      </c>
      <c r="I125" s="113">
        <v>0</v>
      </c>
      <c r="J125" s="113">
        <v>0</v>
      </c>
      <c r="K125" s="113">
        <v>0</v>
      </c>
      <c r="L125" s="113">
        <v>102688.7</v>
      </c>
      <c r="M125" s="113">
        <v>0</v>
      </c>
      <c r="N125" s="113">
        <v>0</v>
      </c>
      <c r="O125" s="83" t="s">
        <v>511</v>
      </c>
      <c r="P125" s="124" t="s">
        <v>746</v>
      </c>
      <c r="Q125" s="83"/>
      <c r="R125" s="81" t="s">
        <v>492</v>
      </c>
      <c r="S125" s="16" t="s">
        <v>374</v>
      </c>
      <c r="T125" s="52" t="s">
        <v>415</v>
      </c>
    </row>
    <row r="126" spans="1:20" s="14" customFormat="1" ht="2.25" customHeight="1" x14ac:dyDescent="0.25">
      <c r="A126" s="15" t="s">
        <v>340</v>
      </c>
      <c r="B126" s="5" t="s">
        <v>451</v>
      </c>
      <c r="C126" s="42">
        <v>0</v>
      </c>
      <c r="D126" s="42">
        <v>0</v>
      </c>
      <c r="E126" s="42">
        <v>0</v>
      </c>
      <c r="F126" s="42">
        <v>0</v>
      </c>
      <c r="G126" s="111">
        <v>0</v>
      </c>
      <c r="H126" s="111">
        <v>0</v>
      </c>
      <c r="I126" s="111">
        <v>0</v>
      </c>
      <c r="J126" s="111">
        <v>0</v>
      </c>
      <c r="K126" s="111">
        <v>0</v>
      </c>
      <c r="L126" s="111">
        <v>0</v>
      </c>
      <c r="M126" s="111">
        <v>0</v>
      </c>
      <c r="N126" s="111">
        <v>0</v>
      </c>
      <c r="O126" s="83"/>
      <c r="P126" s="124" t="s">
        <v>727</v>
      </c>
      <c r="Q126" s="83"/>
      <c r="R126" s="81" t="s">
        <v>492</v>
      </c>
      <c r="S126" s="16" t="s">
        <v>420</v>
      </c>
      <c r="T126" s="52" t="s">
        <v>415</v>
      </c>
    </row>
    <row r="127" spans="1:20" s="14" customFormat="1" ht="56.25" customHeight="1" x14ac:dyDescent="0.25">
      <c r="A127" s="15" t="s">
        <v>341</v>
      </c>
      <c r="B127" s="89" t="s">
        <v>260</v>
      </c>
      <c r="C127" s="42">
        <v>0</v>
      </c>
      <c r="D127" s="42">
        <v>100</v>
      </c>
      <c r="E127" s="42">
        <v>0</v>
      </c>
      <c r="F127" s="42">
        <v>0</v>
      </c>
      <c r="G127" s="111">
        <v>0</v>
      </c>
      <c r="H127" s="111">
        <v>100</v>
      </c>
      <c r="I127" s="111">
        <v>0</v>
      </c>
      <c r="J127" s="111">
        <v>0</v>
      </c>
      <c r="K127" s="111">
        <v>0</v>
      </c>
      <c r="L127" s="113">
        <v>100</v>
      </c>
      <c r="M127" s="111">
        <v>0</v>
      </c>
      <c r="N127" s="111">
        <v>0</v>
      </c>
      <c r="O127" s="73" t="s">
        <v>513</v>
      </c>
      <c r="P127" s="126" t="s">
        <v>652</v>
      </c>
      <c r="Q127" s="73"/>
      <c r="R127" s="81" t="s">
        <v>492</v>
      </c>
      <c r="S127" s="16" t="s">
        <v>420</v>
      </c>
      <c r="T127" s="52" t="s">
        <v>415</v>
      </c>
    </row>
    <row r="128" spans="1:20" s="14" customFormat="1" ht="54.75" customHeight="1" x14ac:dyDescent="0.25">
      <c r="A128" s="15" t="s">
        <v>342</v>
      </c>
      <c r="B128" s="89" t="s">
        <v>261</v>
      </c>
      <c r="C128" s="42">
        <v>0</v>
      </c>
      <c r="D128" s="42">
        <v>250</v>
      </c>
      <c r="E128" s="42">
        <v>0</v>
      </c>
      <c r="F128" s="42">
        <v>0</v>
      </c>
      <c r="G128" s="111">
        <v>0</v>
      </c>
      <c r="H128" s="111">
        <v>250</v>
      </c>
      <c r="I128" s="111">
        <v>0</v>
      </c>
      <c r="J128" s="111">
        <v>0</v>
      </c>
      <c r="K128" s="111">
        <v>0</v>
      </c>
      <c r="L128" s="113">
        <v>250</v>
      </c>
      <c r="M128" s="111">
        <v>0</v>
      </c>
      <c r="N128" s="111">
        <v>0</v>
      </c>
      <c r="O128" s="76" t="s">
        <v>514</v>
      </c>
      <c r="P128" s="128" t="s">
        <v>747</v>
      </c>
      <c r="Q128" s="76"/>
      <c r="R128" s="81" t="s">
        <v>492</v>
      </c>
      <c r="S128" s="16" t="s">
        <v>420</v>
      </c>
      <c r="T128" s="52" t="s">
        <v>415</v>
      </c>
    </row>
    <row r="129" spans="1:20" s="14" customFormat="1" ht="39" customHeight="1" x14ac:dyDescent="0.25">
      <c r="A129" s="15" t="s">
        <v>343</v>
      </c>
      <c r="B129" s="89" t="s">
        <v>452</v>
      </c>
      <c r="C129" s="19">
        <v>0</v>
      </c>
      <c r="D129" s="42">
        <v>360</v>
      </c>
      <c r="E129" s="42">
        <v>0</v>
      </c>
      <c r="F129" s="42">
        <v>0</v>
      </c>
      <c r="G129" s="111">
        <v>0</v>
      </c>
      <c r="H129" s="111">
        <v>360</v>
      </c>
      <c r="I129" s="111">
        <v>0</v>
      </c>
      <c r="J129" s="111">
        <v>0</v>
      </c>
      <c r="K129" s="111">
        <v>0</v>
      </c>
      <c r="L129" s="111">
        <v>360</v>
      </c>
      <c r="M129" s="111">
        <v>0</v>
      </c>
      <c r="N129" s="111">
        <v>0</v>
      </c>
      <c r="O129" s="83" t="s">
        <v>515</v>
      </c>
      <c r="P129" s="124" t="s">
        <v>748</v>
      </c>
      <c r="Q129" s="83"/>
      <c r="R129" s="81" t="s">
        <v>492</v>
      </c>
      <c r="S129" s="16" t="s">
        <v>420</v>
      </c>
      <c r="T129" s="52" t="s">
        <v>415</v>
      </c>
    </row>
    <row r="130" spans="1:20" s="14" customFormat="1" ht="48" customHeight="1" x14ac:dyDescent="0.25">
      <c r="A130" s="15" t="s">
        <v>344</v>
      </c>
      <c r="B130" s="89" t="s">
        <v>262</v>
      </c>
      <c r="C130" s="19">
        <v>0</v>
      </c>
      <c r="D130" s="42">
        <v>126.4</v>
      </c>
      <c r="E130" s="42">
        <v>0</v>
      </c>
      <c r="F130" s="42">
        <v>0</v>
      </c>
      <c r="G130" s="111">
        <v>0</v>
      </c>
      <c r="H130" s="111">
        <v>126.4</v>
      </c>
      <c r="I130" s="111">
        <v>0</v>
      </c>
      <c r="J130" s="111">
        <v>0</v>
      </c>
      <c r="K130" s="111">
        <v>0</v>
      </c>
      <c r="L130" s="113">
        <v>119.7</v>
      </c>
      <c r="M130" s="111">
        <v>0</v>
      </c>
      <c r="N130" s="111">
        <v>0</v>
      </c>
      <c r="O130" s="83" t="s">
        <v>516</v>
      </c>
      <c r="P130" s="124" t="s">
        <v>749</v>
      </c>
      <c r="Q130" s="83"/>
      <c r="R130" s="81" t="s">
        <v>492</v>
      </c>
      <c r="S130" s="16" t="s">
        <v>420</v>
      </c>
      <c r="T130" s="52" t="s">
        <v>415</v>
      </c>
    </row>
    <row r="131" spans="1:20" s="14" customFormat="1" ht="2.25" customHeight="1" x14ac:dyDescent="0.25">
      <c r="A131" s="15" t="s">
        <v>345</v>
      </c>
      <c r="B131" s="89" t="s">
        <v>453</v>
      </c>
      <c r="C131" s="19">
        <v>0</v>
      </c>
      <c r="D131" s="42">
        <v>0</v>
      </c>
      <c r="E131" s="42">
        <v>0</v>
      </c>
      <c r="F131" s="42">
        <v>0</v>
      </c>
      <c r="G131" s="111">
        <v>0</v>
      </c>
      <c r="H131" s="111">
        <v>0</v>
      </c>
      <c r="I131" s="111">
        <v>0</v>
      </c>
      <c r="J131" s="111">
        <v>0</v>
      </c>
      <c r="K131" s="111">
        <v>0</v>
      </c>
      <c r="L131" s="111">
        <v>0</v>
      </c>
      <c r="M131" s="111">
        <v>0</v>
      </c>
      <c r="N131" s="111">
        <v>0</v>
      </c>
      <c r="O131" s="77" t="s">
        <v>517</v>
      </c>
      <c r="P131" s="127" t="s">
        <v>727</v>
      </c>
      <c r="Q131" s="77"/>
      <c r="R131" s="81" t="s">
        <v>492</v>
      </c>
      <c r="S131" s="16" t="s">
        <v>420</v>
      </c>
      <c r="T131" s="52" t="s">
        <v>415</v>
      </c>
    </row>
    <row r="132" spans="1:20" s="14" customFormat="1" ht="41.25" customHeight="1" x14ac:dyDescent="0.25">
      <c r="A132" s="15" t="s">
        <v>346</v>
      </c>
      <c r="B132" s="89" t="s">
        <v>454</v>
      </c>
      <c r="C132" s="19">
        <v>0</v>
      </c>
      <c r="D132" s="42">
        <v>600</v>
      </c>
      <c r="E132" s="42">
        <v>0</v>
      </c>
      <c r="F132" s="42">
        <v>0</v>
      </c>
      <c r="G132" s="111">
        <v>0</v>
      </c>
      <c r="H132" s="111">
        <v>600</v>
      </c>
      <c r="I132" s="111">
        <v>0</v>
      </c>
      <c r="J132" s="111">
        <v>0</v>
      </c>
      <c r="K132" s="111">
        <v>0</v>
      </c>
      <c r="L132" s="113">
        <v>600</v>
      </c>
      <c r="M132" s="111">
        <v>0</v>
      </c>
      <c r="N132" s="111">
        <v>0</v>
      </c>
      <c r="O132" s="74" t="s">
        <v>518</v>
      </c>
      <c r="P132" s="129" t="s">
        <v>750</v>
      </c>
      <c r="Q132" s="74"/>
      <c r="R132" s="81" t="s">
        <v>492</v>
      </c>
      <c r="S132" s="16" t="s">
        <v>420</v>
      </c>
      <c r="T132" s="52" t="s">
        <v>415</v>
      </c>
    </row>
    <row r="133" spans="1:20" s="14" customFormat="1" ht="27.75" customHeight="1" x14ac:dyDescent="0.25">
      <c r="A133" s="15" t="s">
        <v>347</v>
      </c>
      <c r="B133" s="89" t="s">
        <v>263</v>
      </c>
      <c r="C133" s="19">
        <v>0</v>
      </c>
      <c r="D133" s="42">
        <v>864</v>
      </c>
      <c r="E133" s="42">
        <v>0</v>
      </c>
      <c r="F133" s="42">
        <v>0</v>
      </c>
      <c r="G133" s="111">
        <v>0</v>
      </c>
      <c r="H133" s="111">
        <v>864</v>
      </c>
      <c r="I133" s="111">
        <v>0</v>
      </c>
      <c r="J133" s="111">
        <v>0</v>
      </c>
      <c r="K133" s="111">
        <v>0</v>
      </c>
      <c r="L133" s="111">
        <v>864</v>
      </c>
      <c r="M133" s="111">
        <v>0</v>
      </c>
      <c r="N133" s="111">
        <v>0</v>
      </c>
      <c r="O133" s="83" t="s">
        <v>519</v>
      </c>
      <c r="P133" s="124" t="s">
        <v>751</v>
      </c>
      <c r="Q133" s="83"/>
      <c r="R133" s="81" t="s">
        <v>492</v>
      </c>
      <c r="S133" s="16" t="s">
        <v>420</v>
      </c>
      <c r="T133" s="52" t="s">
        <v>415</v>
      </c>
    </row>
    <row r="134" spans="1:20" s="14" customFormat="1" ht="65.25" customHeight="1" x14ac:dyDescent="0.25">
      <c r="A134" s="15" t="s">
        <v>348</v>
      </c>
      <c r="B134" s="89" t="s">
        <v>264</v>
      </c>
      <c r="C134" s="19">
        <v>0</v>
      </c>
      <c r="D134" s="42">
        <v>0</v>
      </c>
      <c r="E134" s="42">
        <v>0</v>
      </c>
      <c r="F134" s="42">
        <v>0</v>
      </c>
      <c r="G134" s="111">
        <v>0</v>
      </c>
      <c r="H134" s="111">
        <v>0</v>
      </c>
      <c r="I134" s="111">
        <v>0</v>
      </c>
      <c r="J134" s="111">
        <v>0</v>
      </c>
      <c r="K134" s="111">
        <v>0</v>
      </c>
      <c r="L134" s="111">
        <v>0</v>
      </c>
      <c r="M134" s="111">
        <v>0</v>
      </c>
      <c r="N134" s="111">
        <v>0</v>
      </c>
      <c r="O134" s="66"/>
      <c r="P134" s="66" t="s">
        <v>727</v>
      </c>
      <c r="Q134" s="66"/>
      <c r="R134" s="81"/>
      <c r="S134" s="16" t="s">
        <v>420</v>
      </c>
      <c r="T134" s="52" t="s">
        <v>415</v>
      </c>
    </row>
    <row r="135" spans="1:20" s="14" customFormat="1" ht="69" customHeight="1" x14ac:dyDescent="0.25">
      <c r="A135" s="15" t="s">
        <v>349</v>
      </c>
      <c r="B135" s="89" t="s">
        <v>455</v>
      </c>
      <c r="C135" s="19">
        <v>0</v>
      </c>
      <c r="D135" s="42">
        <v>0</v>
      </c>
      <c r="E135" s="42">
        <v>0</v>
      </c>
      <c r="F135" s="42">
        <v>0</v>
      </c>
      <c r="G135" s="111">
        <v>0</v>
      </c>
      <c r="H135" s="111">
        <v>0</v>
      </c>
      <c r="I135" s="111">
        <v>0</v>
      </c>
      <c r="J135" s="111">
        <v>0</v>
      </c>
      <c r="K135" s="111">
        <v>0</v>
      </c>
      <c r="L135" s="111">
        <v>0</v>
      </c>
      <c r="M135" s="111">
        <v>0</v>
      </c>
      <c r="N135" s="111">
        <v>0</v>
      </c>
      <c r="O135" s="81"/>
      <c r="P135" s="41" t="s">
        <v>727</v>
      </c>
      <c r="Q135" s="81"/>
      <c r="R135" s="81"/>
      <c r="S135" s="16" t="s">
        <v>420</v>
      </c>
      <c r="T135" s="52" t="s">
        <v>415</v>
      </c>
    </row>
    <row r="136" spans="1:20" s="14" customFormat="1" ht="30.75" customHeight="1" x14ac:dyDescent="0.25">
      <c r="A136" s="15" t="s">
        <v>350</v>
      </c>
      <c r="B136" s="89" t="s">
        <v>265</v>
      </c>
      <c r="C136" s="19">
        <v>0</v>
      </c>
      <c r="D136" s="42">
        <f>690.4+1145.8</f>
        <v>1836.2</v>
      </c>
      <c r="E136" s="42">
        <v>0</v>
      </c>
      <c r="F136" s="42">
        <v>0</v>
      </c>
      <c r="G136" s="111">
        <v>0</v>
      </c>
      <c r="H136" s="111">
        <v>1836</v>
      </c>
      <c r="I136" s="111">
        <v>0</v>
      </c>
      <c r="J136" s="111">
        <v>0</v>
      </c>
      <c r="K136" s="111">
        <v>0</v>
      </c>
      <c r="L136" s="113">
        <v>1836</v>
      </c>
      <c r="M136" s="111">
        <v>0</v>
      </c>
      <c r="N136" s="111">
        <v>0</v>
      </c>
      <c r="O136" s="66" t="s">
        <v>493</v>
      </c>
      <c r="P136" s="66" t="s">
        <v>752</v>
      </c>
      <c r="Q136" s="66"/>
      <c r="R136" s="81" t="s">
        <v>492</v>
      </c>
      <c r="S136" s="16" t="s">
        <v>420</v>
      </c>
      <c r="T136" s="52" t="s">
        <v>415</v>
      </c>
    </row>
    <row r="137" spans="1:20" s="14" customFormat="1" ht="69.75" customHeight="1" x14ac:dyDescent="0.25">
      <c r="A137" s="15" t="s">
        <v>351</v>
      </c>
      <c r="B137" s="89" t="s">
        <v>456</v>
      </c>
      <c r="C137" s="19">
        <v>0</v>
      </c>
      <c r="D137" s="42">
        <v>0</v>
      </c>
      <c r="E137" s="42">
        <v>0</v>
      </c>
      <c r="F137" s="42">
        <v>0</v>
      </c>
      <c r="G137" s="111">
        <v>0</v>
      </c>
      <c r="H137" s="111">
        <v>0</v>
      </c>
      <c r="I137" s="111">
        <v>0</v>
      </c>
      <c r="J137" s="111">
        <v>0</v>
      </c>
      <c r="K137" s="111">
        <v>0</v>
      </c>
      <c r="L137" s="111">
        <v>0</v>
      </c>
      <c r="M137" s="111">
        <v>0</v>
      </c>
      <c r="N137" s="111">
        <v>0</v>
      </c>
      <c r="O137" s="81"/>
      <c r="P137" s="41" t="s">
        <v>727</v>
      </c>
      <c r="Q137" s="81"/>
      <c r="R137" s="81"/>
      <c r="S137" s="16" t="s">
        <v>420</v>
      </c>
      <c r="T137" s="52" t="s">
        <v>415</v>
      </c>
    </row>
    <row r="138" spans="1:20" s="14" customFormat="1" ht="70.5" customHeight="1" x14ac:dyDescent="0.25">
      <c r="A138" s="15" t="s">
        <v>352</v>
      </c>
      <c r="B138" s="89" t="s">
        <v>457</v>
      </c>
      <c r="C138" s="19">
        <v>0</v>
      </c>
      <c r="D138" s="42">
        <v>0</v>
      </c>
      <c r="E138" s="42">
        <v>0</v>
      </c>
      <c r="F138" s="42">
        <v>0</v>
      </c>
      <c r="G138" s="111">
        <v>0</v>
      </c>
      <c r="H138" s="111">
        <v>0</v>
      </c>
      <c r="I138" s="111">
        <v>0</v>
      </c>
      <c r="J138" s="111">
        <v>0</v>
      </c>
      <c r="K138" s="111">
        <v>0</v>
      </c>
      <c r="L138" s="111">
        <v>0</v>
      </c>
      <c r="M138" s="111">
        <v>0</v>
      </c>
      <c r="N138" s="111">
        <v>0</v>
      </c>
      <c r="O138" s="81"/>
      <c r="P138" s="41" t="s">
        <v>727</v>
      </c>
      <c r="Q138" s="81"/>
      <c r="R138" s="81"/>
      <c r="S138" s="16" t="s">
        <v>420</v>
      </c>
      <c r="T138" s="52" t="s">
        <v>415</v>
      </c>
    </row>
    <row r="139" spans="1:20" s="14" customFormat="1" ht="41.25" customHeight="1" x14ac:dyDescent="0.25">
      <c r="A139" s="15" t="s">
        <v>353</v>
      </c>
      <c r="B139" s="89" t="s">
        <v>458</v>
      </c>
      <c r="C139" s="19">
        <v>0</v>
      </c>
      <c r="D139" s="42">
        <v>700</v>
      </c>
      <c r="E139" s="42">
        <v>0</v>
      </c>
      <c r="F139" s="42">
        <v>0</v>
      </c>
      <c r="G139" s="111">
        <v>0</v>
      </c>
      <c r="H139" s="111">
        <v>700</v>
      </c>
      <c r="I139" s="111">
        <v>0</v>
      </c>
      <c r="J139" s="111">
        <v>0</v>
      </c>
      <c r="K139" s="111">
        <v>0</v>
      </c>
      <c r="L139" s="113">
        <v>700</v>
      </c>
      <c r="M139" s="111">
        <v>0</v>
      </c>
      <c r="N139" s="111">
        <v>0</v>
      </c>
      <c r="O139" s="81"/>
      <c r="P139" s="41" t="s">
        <v>753</v>
      </c>
      <c r="Q139" s="81"/>
      <c r="R139" s="81" t="s">
        <v>492</v>
      </c>
      <c r="S139" s="16" t="s">
        <v>420</v>
      </c>
      <c r="T139" s="52" t="s">
        <v>415</v>
      </c>
    </row>
    <row r="140" spans="1:20" s="14" customFormat="1" ht="87" customHeight="1" x14ac:dyDescent="0.25">
      <c r="A140" s="15" t="s">
        <v>354</v>
      </c>
      <c r="B140" s="89" t="s">
        <v>459</v>
      </c>
      <c r="C140" s="19">
        <v>0</v>
      </c>
      <c r="D140" s="42">
        <f>3972+13700</f>
        <v>17672</v>
      </c>
      <c r="E140" s="42">
        <v>0</v>
      </c>
      <c r="F140" s="42">
        <v>0</v>
      </c>
      <c r="G140" s="111">
        <v>0</v>
      </c>
      <c r="H140" s="113">
        <v>17672</v>
      </c>
      <c r="I140" s="111">
        <v>0</v>
      </c>
      <c r="J140" s="111">
        <v>0</v>
      </c>
      <c r="K140" s="111">
        <v>0</v>
      </c>
      <c r="L140" s="113">
        <v>17654.8</v>
      </c>
      <c r="M140" s="111">
        <v>0</v>
      </c>
      <c r="N140" s="111">
        <v>0</v>
      </c>
      <c r="O140" s="81"/>
      <c r="P140" s="41" t="s">
        <v>754</v>
      </c>
      <c r="Q140" s="81"/>
      <c r="R140" s="81" t="s">
        <v>492</v>
      </c>
      <c r="S140" s="16" t="s">
        <v>420</v>
      </c>
      <c r="T140" s="52" t="s">
        <v>415</v>
      </c>
    </row>
    <row r="141" spans="1:20" s="14" customFormat="1" ht="29.25" customHeight="1" x14ac:dyDescent="0.25">
      <c r="A141" s="15" t="s">
        <v>355</v>
      </c>
      <c r="B141" s="89" t="s">
        <v>460</v>
      </c>
      <c r="C141" s="19">
        <v>0</v>
      </c>
      <c r="D141" s="42">
        <v>600</v>
      </c>
      <c r="E141" s="42">
        <v>0</v>
      </c>
      <c r="F141" s="42">
        <v>0</v>
      </c>
      <c r="G141" s="111">
        <v>0</v>
      </c>
      <c r="H141" s="111">
        <v>600</v>
      </c>
      <c r="I141" s="111">
        <v>0</v>
      </c>
      <c r="J141" s="111">
        <v>0</v>
      </c>
      <c r="K141" s="111">
        <v>0</v>
      </c>
      <c r="L141" s="113">
        <v>474</v>
      </c>
      <c r="M141" s="111">
        <v>0</v>
      </c>
      <c r="N141" s="111">
        <v>0</v>
      </c>
      <c r="O141" s="66" t="s">
        <v>586</v>
      </c>
      <c r="P141" s="66" t="s">
        <v>755</v>
      </c>
      <c r="Q141" s="66"/>
      <c r="R141" s="81" t="s">
        <v>492</v>
      </c>
      <c r="S141" s="16" t="s">
        <v>420</v>
      </c>
      <c r="T141" s="52" t="s">
        <v>415</v>
      </c>
    </row>
    <row r="142" spans="1:20" s="14" customFormat="1" ht="52.5" customHeight="1" x14ac:dyDescent="0.25">
      <c r="A142" s="15" t="s">
        <v>356</v>
      </c>
      <c r="B142" s="89" t="s">
        <v>266</v>
      </c>
      <c r="C142" s="19">
        <v>0</v>
      </c>
      <c r="D142" s="42">
        <v>450</v>
      </c>
      <c r="E142" s="42">
        <v>0</v>
      </c>
      <c r="F142" s="42">
        <v>0</v>
      </c>
      <c r="G142" s="111">
        <v>0</v>
      </c>
      <c r="H142" s="111">
        <v>450</v>
      </c>
      <c r="I142" s="111">
        <v>0</v>
      </c>
      <c r="J142" s="111">
        <v>0</v>
      </c>
      <c r="K142" s="111">
        <v>0</v>
      </c>
      <c r="L142" s="113">
        <v>450</v>
      </c>
      <c r="M142" s="111">
        <v>0</v>
      </c>
      <c r="N142" s="111">
        <v>0</v>
      </c>
      <c r="O142" s="81" t="s">
        <v>596</v>
      </c>
      <c r="P142" s="41" t="s">
        <v>756</v>
      </c>
      <c r="Q142" s="81"/>
      <c r="R142" s="81" t="s">
        <v>492</v>
      </c>
      <c r="S142" s="16" t="s">
        <v>420</v>
      </c>
      <c r="T142" s="52" t="s">
        <v>415</v>
      </c>
    </row>
    <row r="143" spans="1:20" s="14" customFormat="1" ht="66" customHeight="1" x14ac:dyDescent="0.25">
      <c r="A143" s="15" t="s">
        <v>357</v>
      </c>
      <c r="B143" s="89" t="s">
        <v>267</v>
      </c>
      <c r="C143" s="19">
        <v>0</v>
      </c>
      <c r="D143" s="42">
        <v>340</v>
      </c>
      <c r="E143" s="42">
        <v>0</v>
      </c>
      <c r="F143" s="42">
        <v>0</v>
      </c>
      <c r="G143" s="111">
        <v>0</v>
      </c>
      <c r="H143" s="111">
        <v>340</v>
      </c>
      <c r="I143" s="111">
        <v>0</v>
      </c>
      <c r="J143" s="111">
        <v>0</v>
      </c>
      <c r="K143" s="111">
        <v>0</v>
      </c>
      <c r="L143" s="111">
        <v>340</v>
      </c>
      <c r="M143" s="111">
        <v>0</v>
      </c>
      <c r="N143" s="111">
        <v>0</v>
      </c>
      <c r="O143" s="81"/>
      <c r="P143" s="41" t="s">
        <v>757</v>
      </c>
      <c r="Q143" s="81"/>
      <c r="R143" s="81" t="s">
        <v>492</v>
      </c>
      <c r="S143" s="16" t="s">
        <v>420</v>
      </c>
      <c r="T143" s="52" t="s">
        <v>415</v>
      </c>
    </row>
    <row r="144" spans="1:20" s="14" customFormat="1" ht="0.75" customHeight="1" x14ac:dyDescent="0.25">
      <c r="A144" s="15" t="s">
        <v>358</v>
      </c>
      <c r="B144" s="89" t="s">
        <v>268</v>
      </c>
      <c r="C144" s="19">
        <v>0</v>
      </c>
      <c r="D144" s="42">
        <v>0</v>
      </c>
      <c r="E144" s="42">
        <v>0</v>
      </c>
      <c r="F144" s="42">
        <v>0</v>
      </c>
      <c r="G144" s="111">
        <v>0</v>
      </c>
      <c r="H144" s="111">
        <v>0</v>
      </c>
      <c r="I144" s="111">
        <v>0</v>
      </c>
      <c r="J144" s="111">
        <v>0</v>
      </c>
      <c r="K144" s="111">
        <v>0</v>
      </c>
      <c r="L144" s="111">
        <v>0</v>
      </c>
      <c r="M144" s="111">
        <v>0</v>
      </c>
      <c r="N144" s="111">
        <v>0</v>
      </c>
      <c r="O144" s="81"/>
      <c r="P144" s="41"/>
      <c r="Q144" s="81"/>
      <c r="R144" s="81" t="s">
        <v>492</v>
      </c>
      <c r="S144" s="16" t="s">
        <v>420</v>
      </c>
      <c r="T144" s="52" t="s">
        <v>415</v>
      </c>
    </row>
    <row r="145" spans="1:20" s="14" customFormat="1" ht="74.25" customHeight="1" x14ac:dyDescent="0.25">
      <c r="A145" s="15" t="s">
        <v>359</v>
      </c>
      <c r="B145" s="89" t="s">
        <v>269</v>
      </c>
      <c r="C145" s="19">
        <v>0</v>
      </c>
      <c r="D145" s="42">
        <v>0</v>
      </c>
      <c r="E145" s="42">
        <v>0</v>
      </c>
      <c r="F145" s="42">
        <v>0</v>
      </c>
      <c r="G145" s="111">
        <v>0</v>
      </c>
      <c r="H145" s="111">
        <v>0</v>
      </c>
      <c r="I145" s="111">
        <v>0</v>
      </c>
      <c r="J145" s="111">
        <v>0</v>
      </c>
      <c r="K145" s="111">
        <v>0</v>
      </c>
      <c r="L145" s="111">
        <v>0</v>
      </c>
      <c r="M145" s="111">
        <v>0</v>
      </c>
      <c r="N145" s="111">
        <v>0</v>
      </c>
      <c r="O145" s="81"/>
      <c r="P145" s="41" t="s">
        <v>727</v>
      </c>
      <c r="Q145" s="81"/>
      <c r="R145" s="81" t="s">
        <v>492</v>
      </c>
      <c r="S145" s="16" t="s">
        <v>420</v>
      </c>
      <c r="T145" s="52" t="s">
        <v>415</v>
      </c>
    </row>
    <row r="146" spans="1:20" s="14" customFormat="1" ht="75.75" customHeight="1" x14ac:dyDescent="0.25">
      <c r="A146" s="15" t="s">
        <v>360</v>
      </c>
      <c r="B146" s="89" t="s">
        <v>461</v>
      </c>
      <c r="C146" s="19">
        <v>0</v>
      </c>
      <c r="D146" s="42">
        <v>1700</v>
      </c>
      <c r="E146" s="42">
        <v>0</v>
      </c>
      <c r="F146" s="42">
        <v>0</v>
      </c>
      <c r="G146" s="111">
        <v>0</v>
      </c>
      <c r="H146" s="111">
        <v>1700</v>
      </c>
      <c r="I146" s="111">
        <v>0</v>
      </c>
      <c r="J146" s="111">
        <v>0</v>
      </c>
      <c r="K146" s="111">
        <v>0</v>
      </c>
      <c r="L146" s="111">
        <v>1700</v>
      </c>
      <c r="M146" s="111">
        <v>0</v>
      </c>
      <c r="N146" s="111">
        <v>0</v>
      </c>
      <c r="O146" s="81"/>
      <c r="P146" s="41" t="s">
        <v>653</v>
      </c>
      <c r="Q146" s="81"/>
      <c r="R146" s="81" t="s">
        <v>492</v>
      </c>
      <c r="S146" s="16" t="s">
        <v>420</v>
      </c>
      <c r="T146" s="52" t="s">
        <v>415</v>
      </c>
    </row>
    <row r="147" spans="1:20" s="14" customFormat="1" ht="67.5" customHeight="1" x14ac:dyDescent="0.25">
      <c r="A147" s="15" t="s">
        <v>361</v>
      </c>
      <c r="B147" s="89" t="s">
        <v>270</v>
      </c>
      <c r="C147" s="19">
        <v>0</v>
      </c>
      <c r="D147" s="42">
        <v>0</v>
      </c>
      <c r="E147" s="42">
        <v>0</v>
      </c>
      <c r="F147" s="42">
        <v>0</v>
      </c>
      <c r="G147" s="111">
        <v>0</v>
      </c>
      <c r="H147" s="111">
        <v>0</v>
      </c>
      <c r="I147" s="111">
        <v>0</v>
      </c>
      <c r="J147" s="111">
        <v>0</v>
      </c>
      <c r="K147" s="111">
        <v>0</v>
      </c>
      <c r="L147" s="111">
        <v>0</v>
      </c>
      <c r="M147" s="111">
        <v>0</v>
      </c>
      <c r="N147" s="111">
        <v>0</v>
      </c>
      <c r="O147" s="81"/>
      <c r="P147" s="41" t="s">
        <v>654</v>
      </c>
      <c r="Q147" s="81"/>
      <c r="R147" s="81" t="s">
        <v>492</v>
      </c>
      <c r="S147" s="16" t="s">
        <v>420</v>
      </c>
      <c r="T147" s="52" t="s">
        <v>415</v>
      </c>
    </row>
    <row r="148" spans="1:20" s="14" customFormat="1" ht="54" customHeight="1" x14ac:dyDescent="0.25">
      <c r="A148" s="15" t="s">
        <v>362</v>
      </c>
      <c r="B148" s="89" t="s">
        <v>462</v>
      </c>
      <c r="C148" s="19">
        <v>0</v>
      </c>
      <c r="D148" s="42">
        <v>800</v>
      </c>
      <c r="E148" s="42">
        <v>0</v>
      </c>
      <c r="F148" s="42">
        <v>0</v>
      </c>
      <c r="G148" s="111">
        <v>0</v>
      </c>
      <c r="H148" s="111">
        <v>800</v>
      </c>
      <c r="I148" s="111">
        <v>0</v>
      </c>
      <c r="J148" s="111">
        <v>0</v>
      </c>
      <c r="K148" s="111">
        <v>0</v>
      </c>
      <c r="L148" s="111">
        <v>800</v>
      </c>
      <c r="M148" s="111">
        <v>0</v>
      </c>
      <c r="N148" s="111">
        <v>0</v>
      </c>
      <c r="O148" s="81"/>
      <c r="P148" s="41" t="s">
        <v>758</v>
      </c>
      <c r="Q148" s="81"/>
      <c r="R148" s="81" t="s">
        <v>492</v>
      </c>
      <c r="S148" s="16" t="s">
        <v>420</v>
      </c>
      <c r="T148" s="52" t="s">
        <v>415</v>
      </c>
    </row>
    <row r="149" spans="1:20" s="14" customFormat="1" ht="118.5" customHeight="1" x14ac:dyDescent="0.25">
      <c r="A149" s="15" t="s">
        <v>363</v>
      </c>
      <c r="B149" s="89" t="s">
        <v>271</v>
      </c>
      <c r="C149" s="19">
        <v>0</v>
      </c>
      <c r="D149" s="42">
        <v>2500</v>
      </c>
      <c r="E149" s="42">
        <v>0</v>
      </c>
      <c r="F149" s="42">
        <v>0</v>
      </c>
      <c r="G149" s="111">
        <v>0</v>
      </c>
      <c r="H149" s="111">
        <v>2500</v>
      </c>
      <c r="I149" s="111">
        <v>0</v>
      </c>
      <c r="J149" s="111">
        <v>0</v>
      </c>
      <c r="K149" s="111">
        <v>0</v>
      </c>
      <c r="L149" s="113">
        <v>2500</v>
      </c>
      <c r="M149" s="111">
        <v>0</v>
      </c>
      <c r="N149" s="111">
        <v>0</v>
      </c>
      <c r="O149" s="81" t="s">
        <v>578</v>
      </c>
      <c r="P149" s="41" t="s">
        <v>759</v>
      </c>
      <c r="Q149" s="81"/>
      <c r="R149" s="81" t="s">
        <v>492</v>
      </c>
      <c r="S149" s="16" t="s">
        <v>421</v>
      </c>
      <c r="T149" s="52" t="s">
        <v>415</v>
      </c>
    </row>
    <row r="150" spans="1:20" s="14" customFormat="1" ht="72" customHeight="1" x14ac:dyDescent="0.25">
      <c r="A150" s="15" t="s">
        <v>364</v>
      </c>
      <c r="B150" s="89" t="s">
        <v>463</v>
      </c>
      <c r="C150" s="19">
        <v>0</v>
      </c>
      <c r="D150" s="42">
        <f>6905.5+3116.7</f>
        <v>10022.200000000001</v>
      </c>
      <c r="E150" s="42">
        <v>0</v>
      </c>
      <c r="F150" s="42">
        <v>0</v>
      </c>
      <c r="G150" s="111">
        <v>0</v>
      </c>
      <c r="H150" s="111">
        <v>9920.7000000000007</v>
      </c>
      <c r="I150" s="111">
        <v>0</v>
      </c>
      <c r="J150" s="111">
        <v>0</v>
      </c>
      <c r="K150" s="111">
        <v>0</v>
      </c>
      <c r="L150" s="111">
        <v>6210.7</v>
      </c>
      <c r="M150" s="111">
        <v>0</v>
      </c>
      <c r="N150" s="111">
        <v>0</v>
      </c>
      <c r="O150" s="81"/>
      <c r="P150" s="41" t="s">
        <v>760</v>
      </c>
      <c r="Q150" s="81"/>
      <c r="R150" s="81" t="s">
        <v>492</v>
      </c>
      <c r="S150" s="16" t="s">
        <v>420</v>
      </c>
      <c r="T150" s="52" t="s">
        <v>415</v>
      </c>
    </row>
    <row r="151" spans="1:20" s="14" customFormat="1" ht="75" customHeight="1" x14ac:dyDescent="0.25">
      <c r="A151" s="15" t="s">
        <v>365</v>
      </c>
      <c r="B151" s="89" t="s">
        <v>272</v>
      </c>
      <c r="C151" s="19">
        <v>0</v>
      </c>
      <c r="D151" s="42">
        <v>0</v>
      </c>
      <c r="E151" s="42">
        <v>0</v>
      </c>
      <c r="F151" s="42">
        <v>0</v>
      </c>
      <c r="G151" s="111">
        <v>0</v>
      </c>
      <c r="H151" s="111">
        <v>0</v>
      </c>
      <c r="I151" s="111">
        <v>0</v>
      </c>
      <c r="J151" s="111">
        <v>0</v>
      </c>
      <c r="K151" s="111">
        <v>0</v>
      </c>
      <c r="L151" s="111">
        <v>0</v>
      </c>
      <c r="M151" s="111">
        <v>0</v>
      </c>
      <c r="N151" s="111">
        <v>0</v>
      </c>
      <c r="O151" s="81" t="s">
        <v>605</v>
      </c>
      <c r="P151" s="41" t="s">
        <v>761</v>
      </c>
      <c r="Q151" s="81"/>
      <c r="R151" s="81" t="s">
        <v>492</v>
      </c>
      <c r="S151" s="16" t="s">
        <v>420</v>
      </c>
      <c r="T151" s="52" t="s">
        <v>415</v>
      </c>
    </row>
    <row r="152" spans="1:20" s="14" customFormat="1" ht="39.75" customHeight="1" x14ac:dyDescent="0.25">
      <c r="A152" s="15" t="s">
        <v>366</v>
      </c>
      <c r="B152" s="89" t="s">
        <v>273</v>
      </c>
      <c r="C152" s="19">
        <v>0</v>
      </c>
      <c r="D152" s="42">
        <v>540</v>
      </c>
      <c r="E152" s="42">
        <v>0</v>
      </c>
      <c r="F152" s="42">
        <v>0</v>
      </c>
      <c r="G152" s="111">
        <v>0</v>
      </c>
      <c r="H152" s="111">
        <v>540</v>
      </c>
      <c r="I152" s="111">
        <v>0</v>
      </c>
      <c r="J152" s="111">
        <v>0</v>
      </c>
      <c r="K152" s="111">
        <v>0</v>
      </c>
      <c r="L152" s="113">
        <v>540</v>
      </c>
      <c r="M152" s="111">
        <v>0</v>
      </c>
      <c r="N152" s="111">
        <v>0</v>
      </c>
      <c r="O152" s="81" t="s">
        <v>589</v>
      </c>
      <c r="P152" s="41" t="s">
        <v>655</v>
      </c>
      <c r="Q152" s="81"/>
      <c r="R152" s="81" t="s">
        <v>492</v>
      </c>
      <c r="S152" s="16" t="s">
        <v>420</v>
      </c>
      <c r="T152" s="52" t="s">
        <v>415</v>
      </c>
    </row>
    <row r="153" spans="1:20" s="14" customFormat="1" ht="54.75" customHeight="1" x14ac:dyDescent="0.25">
      <c r="A153" s="15" t="s">
        <v>367</v>
      </c>
      <c r="B153" s="89" t="s">
        <v>274</v>
      </c>
      <c r="C153" s="19">
        <v>0</v>
      </c>
      <c r="D153" s="42">
        <v>16670851.5</v>
      </c>
      <c r="E153" s="42">
        <v>0</v>
      </c>
      <c r="F153" s="42">
        <v>0</v>
      </c>
      <c r="G153" s="113">
        <v>0</v>
      </c>
      <c r="H153" s="113">
        <v>16670851.5</v>
      </c>
      <c r="I153" s="113">
        <v>0</v>
      </c>
      <c r="J153" s="113">
        <v>0</v>
      </c>
      <c r="K153" s="113">
        <v>0</v>
      </c>
      <c r="L153" s="113">
        <v>16669906.699999999</v>
      </c>
      <c r="M153" s="113">
        <v>0</v>
      </c>
      <c r="N153" s="113">
        <v>0</v>
      </c>
      <c r="O153" s="83" t="s">
        <v>512</v>
      </c>
      <c r="P153" s="124" t="s">
        <v>762</v>
      </c>
      <c r="Q153" s="83"/>
      <c r="R153" s="81" t="s">
        <v>492</v>
      </c>
      <c r="S153" s="16" t="s">
        <v>374</v>
      </c>
      <c r="T153" s="52" t="s">
        <v>415</v>
      </c>
    </row>
    <row r="154" spans="1:20" s="14" customFormat="1" ht="75" customHeight="1" x14ac:dyDescent="0.25">
      <c r="A154" s="15" t="s">
        <v>368</v>
      </c>
      <c r="B154" s="89" t="s">
        <v>275</v>
      </c>
      <c r="C154" s="19">
        <v>0</v>
      </c>
      <c r="D154" s="42">
        <v>0</v>
      </c>
      <c r="E154" s="42">
        <v>0</v>
      </c>
      <c r="F154" s="42">
        <v>0</v>
      </c>
      <c r="G154" s="111">
        <v>0</v>
      </c>
      <c r="H154" s="111">
        <v>0</v>
      </c>
      <c r="I154" s="34">
        <v>0</v>
      </c>
      <c r="J154" s="111">
        <v>0</v>
      </c>
      <c r="K154" s="111">
        <v>0</v>
      </c>
      <c r="L154" s="111">
        <v>0</v>
      </c>
      <c r="M154" s="111">
        <v>0</v>
      </c>
      <c r="N154" s="111">
        <v>0</v>
      </c>
      <c r="O154" s="81" t="s">
        <v>590</v>
      </c>
      <c r="P154" s="41" t="s">
        <v>656</v>
      </c>
      <c r="Q154" s="81"/>
      <c r="R154" s="81" t="s">
        <v>492</v>
      </c>
      <c r="S154" s="16" t="s">
        <v>420</v>
      </c>
      <c r="T154" s="52" t="s">
        <v>415</v>
      </c>
    </row>
    <row r="155" spans="1:20" s="14" customFormat="1" ht="18.75" customHeight="1" x14ac:dyDescent="0.25">
      <c r="A155" s="15" t="s">
        <v>369</v>
      </c>
      <c r="B155" s="89" t="s">
        <v>276</v>
      </c>
      <c r="C155" s="42">
        <v>636519.1</v>
      </c>
      <c r="D155" s="42">
        <v>0</v>
      </c>
      <c r="E155" s="42">
        <v>0</v>
      </c>
      <c r="F155" s="42">
        <v>0</v>
      </c>
      <c r="G155" s="113">
        <v>636519.1</v>
      </c>
      <c r="H155" s="113">
        <v>0</v>
      </c>
      <c r="I155" s="113">
        <v>0</v>
      </c>
      <c r="J155" s="113">
        <v>0</v>
      </c>
      <c r="K155" s="113">
        <v>636519.1</v>
      </c>
      <c r="L155" s="113">
        <v>0</v>
      </c>
      <c r="M155" s="113">
        <v>0</v>
      </c>
      <c r="N155" s="113">
        <v>0</v>
      </c>
      <c r="O155" s="73" t="s">
        <v>513</v>
      </c>
      <c r="P155" s="126" t="s">
        <v>763</v>
      </c>
      <c r="Q155" s="73"/>
      <c r="R155" s="81" t="s">
        <v>492</v>
      </c>
      <c r="S155" s="16" t="s">
        <v>374</v>
      </c>
      <c r="T155" s="52" t="s">
        <v>415</v>
      </c>
    </row>
    <row r="156" spans="1:20" s="14" customFormat="1" ht="126" customHeight="1" x14ac:dyDescent="0.25">
      <c r="A156" s="15" t="s">
        <v>370</v>
      </c>
      <c r="B156" s="89" t="s">
        <v>277</v>
      </c>
      <c r="C156" s="42">
        <v>0</v>
      </c>
      <c r="D156" s="42">
        <v>21605</v>
      </c>
      <c r="E156" s="42">
        <v>0</v>
      </c>
      <c r="F156" s="42">
        <v>0</v>
      </c>
      <c r="G156" s="111">
        <v>0</v>
      </c>
      <c r="H156" s="111">
        <v>21605</v>
      </c>
      <c r="I156" s="111">
        <v>0</v>
      </c>
      <c r="J156" s="111">
        <v>0</v>
      </c>
      <c r="K156" s="111">
        <v>0</v>
      </c>
      <c r="L156" s="111">
        <v>21605</v>
      </c>
      <c r="M156" s="111">
        <v>0</v>
      </c>
      <c r="N156" s="111">
        <v>0</v>
      </c>
      <c r="O156" s="54" t="s">
        <v>565</v>
      </c>
      <c r="P156" s="130" t="s">
        <v>622</v>
      </c>
      <c r="Q156" s="54"/>
      <c r="R156" s="54" t="s">
        <v>492</v>
      </c>
      <c r="S156" s="16" t="s">
        <v>420</v>
      </c>
      <c r="T156" s="52" t="s">
        <v>415</v>
      </c>
    </row>
    <row r="157" spans="1:20" s="14" customFormat="1" ht="46.5" customHeight="1" x14ac:dyDescent="0.25">
      <c r="A157" s="15" t="s">
        <v>371</v>
      </c>
      <c r="B157" s="89" t="s">
        <v>541</v>
      </c>
      <c r="C157" s="42">
        <v>0</v>
      </c>
      <c r="D157" s="42">
        <f>1299.3+550</f>
        <v>1849.3</v>
      </c>
      <c r="E157" s="42">
        <v>0</v>
      </c>
      <c r="F157" s="42">
        <v>0</v>
      </c>
      <c r="G157" s="111">
        <v>0</v>
      </c>
      <c r="H157" s="111">
        <v>1849.3</v>
      </c>
      <c r="I157" s="111">
        <v>0</v>
      </c>
      <c r="J157" s="111">
        <v>0</v>
      </c>
      <c r="K157" s="111">
        <v>0</v>
      </c>
      <c r="L157" s="113">
        <v>1849</v>
      </c>
      <c r="M157" s="111">
        <v>0</v>
      </c>
      <c r="N157" s="111">
        <v>0</v>
      </c>
      <c r="O157" s="81"/>
      <c r="P157" s="41" t="s">
        <v>838</v>
      </c>
      <c r="Q157" s="81"/>
      <c r="R157" s="81" t="s">
        <v>492</v>
      </c>
      <c r="S157" s="16" t="s">
        <v>420</v>
      </c>
      <c r="T157" s="52" t="s">
        <v>415</v>
      </c>
    </row>
    <row r="158" spans="1:20" s="14" customFormat="1" ht="27" customHeight="1" x14ac:dyDescent="0.25">
      <c r="A158" s="15" t="s">
        <v>372</v>
      </c>
      <c r="B158" s="89" t="s">
        <v>278</v>
      </c>
      <c r="C158" s="42">
        <v>0</v>
      </c>
      <c r="D158" s="42">
        <v>2000</v>
      </c>
      <c r="E158" s="42">
        <v>0</v>
      </c>
      <c r="F158" s="42">
        <v>0</v>
      </c>
      <c r="G158" s="111">
        <v>0</v>
      </c>
      <c r="H158" s="111">
        <v>2000</v>
      </c>
      <c r="I158" s="111">
        <v>0</v>
      </c>
      <c r="J158" s="111">
        <v>0</v>
      </c>
      <c r="K158" s="111">
        <v>0</v>
      </c>
      <c r="L158" s="113">
        <v>2000</v>
      </c>
      <c r="M158" s="111">
        <v>0</v>
      </c>
      <c r="N158" s="111">
        <v>0</v>
      </c>
      <c r="O158" s="81"/>
      <c r="P158" s="41" t="s">
        <v>764</v>
      </c>
      <c r="Q158" s="81"/>
      <c r="R158" s="81" t="s">
        <v>492</v>
      </c>
      <c r="S158" s="16" t="s">
        <v>420</v>
      </c>
      <c r="T158" s="52" t="s">
        <v>415</v>
      </c>
    </row>
    <row r="159" spans="1:20" s="14" customFormat="1" ht="66" customHeight="1" x14ac:dyDescent="0.25">
      <c r="A159" s="15" t="s">
        <v>373</v>
      </c>
      <c r="B159" s="89" t="s">
        <v>403</v>
      </c>
      <c r="C159" s="42">
        <v>0</v>
      </c>
      <c r="D159" s="42">
        <v>1215</v>
      </c>
      <c r="E159" s="42">
        <v>0</v>
      </c>
      <c r="F159" s="42">
        <v>0</v>
      </c>
      <c r="G159" s="111">
        <v>0</v>
      </c>
      <c r="H159" s="113">
        <v>1215</v>
      </c>
      <c r="I159" s="111">
        <v>0</v>
      </c>
      <c r="J159" s="111">
        <v>0</v>
      </c>
      <c r="K159" s="111">
        <v>0</v>
      </c>
      <c r="L159" s="113">
        <v>1215</v>
      </c>
      <c r="M159" s="111">
        <v>0</v>
      </c>
      <c r="N159" s="111">
        <v>0</v>
      </c>
      <c r="O159" s="81" t="s">
        <v>606</v>
      </c>
      <c r="P159" s="41" t="s">
        <v>631</v>
      </c>
      <c r="Q159" s="81"/>
      <c r="R159" s="81" t="s">
        <v>492</v>
      </c>
      <c r="S159" s="16" t="s">
        <v>420</v>
      </c>
      <c r="T159" s="52" t="s">
        <v>415</v>
      </c>
    </row>
    <row r="160" spans="1:20" s="14" customFormat="1" ht="70.5" customHeight="1" x14ac:dyDescent="0.25">
      <c r="A160" s="15" t="s">
        <v>402</v>
      </c>
      <c r="B160" s="89" t="s">
        <v>404</v>
      </c>
      <c r="C160" s="42">
        <v>0</v>
      </c>
      <c r="D160" s="42">
        <v>100</v>
      </c>
      <c r="E160" s="42">
        <v>0</v>
      </c>
      <c r="F160" s="42">
        <v>0</v>
      </c>
      <c r="G160" s="111">
        <v>0</v>
      </c>
      <c r="H160" s="111">
        <v>100</v>
      </c>
      <c r="I160" s="111">
        <v>0</v>
      </c>
      <c r="J160" s="111">
        <v>0</v>
      </c>
      <c r="K160" s="111">
        <v>0</v>
      </c>
      <c r="L160" s="111">
        <v>100</v>
      </c>
      <c r="M160" s="111">
        <v>0</v>
      </c>
      <c r="N160" s="111">
        <v>0</v>
      </c>
      <c r="O160" s="81" t="s">
        <v>579</v>
      </c>
      <c r="P160" s="41" t="s">
        <v>765</v>
      </c>
      <c r="Q160" s="81"/>
      <c r="R160" s="81" t="s">
        <v>492</v>
      </c>
      <c r="S160" s="16" t="s">
        <v>420</v>
      </c>
      <c r="T160" s="52" t="s">
        <v>415</v>
      </c>
    </row>
    <row r="161" spans="1:20" s="14" customFormat="1" ht="70.5" customHeight="1" x14ac:dyDescent="0.25">
      <c r="A161" s="15" t="s">
        <v>684</v>
      </c>
      <c r="B161" s="89" t="s">
        <v>380</v>
      </c>
      <c r="C161" s="42">
        <v>0</v>
      </c>
      <c r="D161" s="42">
        <v>3638.6</v>
      </c>
      <c r="E161" s="42">
        <v>0</v>
      </c>
      <c r="F161" s="42">
        <v>0</v>
      </c>
      <c r="G161" s="111">
        <v>0</v>
      </c>
      <c r="H161" s="113">
        <v>3638.6</v>
      </c>
      <c r="I161" s="111">
        <v>0</v>
      </c>
      <c r="J161" s="111">
        <v>0</v>
      </c>
      <c r="K161" s="111">
        <v>0</v>
      </c>
      <c r="L161" s="113">
        <v>3638.6</v>
      </c>
      <c r="M161" s="111">
        <v>0</v>
      </c>
      <c r="N161" s="111">
        <v>0</v>
      </c>
      <c r="O161" s="81" t="s">
        <v>579</v>
      </c>
      <c r="P161" s="41" t="s">
        <v>766</v>
      </c>
      <c r="Q161" s="81"/>
      <c r="R161" s="81" t="s">
        <v>492</v>
      </c>
      <c r="S161" s="16" t="s">
        <v>420</v>
      </c>
      <c r="T161" s="52" t="s">
        <v>415</v>
      </c>
    </row>
    <row r="162" spans="1:20" s="14" customFormat="1" ht="51" customHeight="1" x14ac:dyDescent="0.25">
      <c r="A162" s="11" t="s">
        <v>25</v>
      </c>
      <c r="B162" s="12" t="s">
        <v>45</v>
      </c>
      <c r="C162" s="49">
        <f>SUM(C163:C187)+0.1</f>
        <v>66020.7</v>
      </c>
      <c r="D162" s="49">
        <f>SUM(D163:D187)+0.1</f>
        <v>3510387.8</v>
      </c>
      <c r="E162" s="49">
        <f>SUM(E163:E187)</f>
        <v>0</v>
      </c>
      <c r="F162" s="49">
        <f>SUM(F163:F187)</f>
        <v>0</v>
      </c>
      <c r="G162" s="49">
        <f>SUM(G163:G187)</f>
        <v>65939.199999999997</v>
      </c>
      <c r="H162" s="49">
        <f>SUM(H163:H187)</f>
        <v>3508485.1</v>
      </c>
      <c r="I162" s="49">
        <f>SUM(I163:I184)</f>
        <v>0</v>
      </c>
      <c r="J162" s="49">
        <f>SUM(J163:J184)</f>
        <v>0</v>
      </c>
      <c r="K162" s="49">
        <f>SUM(K163:K187)</f>
        <v>65830</v>
      </c>
      <c r="L162" s="49">
        <f>SUM(L163:L187)</f>
        <v>3501255.9</v>
      </c>
      <c r="M162" s="49">
        <f>SUM(M163:M184)</f>
        <v>0</v>
      </c>
      <c r="N162" s="49">
        <f>SUM(N163:N184)</f>
        <v>0</v>
      </c>
      <c r="O162" s="81"/>
      <c r="P162" s="112"/>
      <c r="Q162" s="81"/>
      <c r="R162" s="81"/>
      <c r="S162" s="55" t="s">
        <v>0</v>
      </c>
    </row>
    <row r="163" spans="1:20" s="14" customFormat="1" ht="28.5" customHeight="1" x14ac:dyDescent="0.25">
      <c r="A163" s="142" t="s">
        <v>225</v>
      </c>
      <c r="B163" s="139" t="s">
        <v>224</v>
      </c>
      <c r="C163" s="19">
        <v>0</v>
      </c>
      <c r="D163" s="42">
        <f>990557.9+1096094.2</f>
        <v>2086652.1</v>
      </c>
      <c r="E163" s="42">
        <v>0</v>
      </c>
      <c r="F163" s="42">
        <v>0</v>
      </c>
      <c r="G163" s="111">
        <v>0</v>
      </c>
      <c r="H163" s="113">
        <v>2086652.1</v>
      </c>
      <c r="I163" s="111">
        <v>0</v>
      </c>
      <c r="J163" s="111">
        <v>0</v>
      </c>
      <c r="K163" s="111">
        <v>0</v>
      </c>
      <c r="L163" s="113">
        <v>2082515.1</v>
      </c>
      <c r="M163" s="111">
        <v>0</v>
      </c>
      <c r="N163" s="111">
        <v>0</v>
      </c>
      <c r="O163" s="76" t="s">
        <v>514</v>
      </c>
      <c r="P163" s="131" t="s">
        <v>767</v>
      </c>
      <c r="Q163" s="76"/>
      <c r="R163" s="81" t="s">
        <v>492</v>
      </c>
      <c r="S163" s="16" t="s">
        <v>374</v>
      </c>
      <c r="T163" s="52" t="s">
        <v>415</v>
      </c>
    </row>
    <row r="164" spans="1:20" s="14" customFormat="1" ht="23.25" customHeight="1" x14ac:dyDescent="0.2">
      <c r="A164" s="143"/>
      <c r="B164" s="140"/>
      <c r="C164" s="42">
        <v>0</v>
      </c>
      <c r="D164" s="42">
        <v>204982.2</v>
      </c>
      <c r="E164" s="42">
        <v>0</v>
      </c>
      <c r="F164" s="42">
        <v>0</v>
      </c>
      <c r="G164" s="111">
        <v>0</v>
      </c>
      <c r="H164" s="113">
        <v>204982.2</v>
      </c>
      <c r="I164" s="111">
        <v>0</v>
      </c>
      <c r="J164" s="111">
        <v>0</v>
      </c>
      <c r="K164" s="111">
        <v>0</v>
      </c>
      <c r="L164" s="113">
        <v>202497.4</v>
      </c>
      <c r="M164" s="111">
        <v>0</v>
      </c>
      <c r="N164" s="111">
        <v>0</v>
      </c>
      <c r="O164" s="82" t="s">
        <v>545</v>
      </c>
      <c r="P164" s="136" t="s">
        <v>768</v>
      </c>
      <c r="Q164" s="82"/>
      <c r="R164" s="81" t="s">
        <v>492</v>
      </c>
      <c r="S164" s="16" t="s">
        <v>429</v>
      </c>
      <c r="T164" s="16" t="s">
        <v>429</v>
      </c>
    </row>
    <row r="165" spans="1:20" s="14" customFormat="1" ht="18.75" customHeight="1" x14ac:dyDescent="0.25">
      <c r="A165" s="143"/>
      <c r="B165" s="140"/>
      <c r="C165" s="42">
        <v>0</v>
      </c>
      <c r="D165" s="42">
        <v>31793.7</v>
      </c>
      <c r="E165" s="42">
        <v>0</v>
      </c>
      <c r="F165" s="42">
        <v>0</v>
      </c>
      <c r="G165" s="111">
        <v>0</v>
      </c>
      <c r="H165" s="113">
        <v>30040.7</v>
      </c>
      <c r="I165" s="111">
        <v>0</v>
      </c>
      <c r="J165" s="111">
        <v>0</v>
      </c>
      <c r="K165" s="111">
        <v>0</v>
      </c>
      <c r="L165" s="113">
        <v>30040.7</v>
      </c>
      <c r="M165" s="111">
        <v>0</v>
      </c>
      <c r="N165" s="111">
        <v>0</v>
      </c>
      <c r="O165" s="78" t="s">
        <v>486</v>
      </c>
      <c r="P165" s="131" t="s">
        <v>769</v>
      </c>
      <c r="Q165" s="78"/>
      <c r="R165" s="81" t="s">
        <v>492</v>
      </c>
      <c r="S165" s="16" t="s">
        <v>464</v>
      </c>
      <c r="T165" s="16" t="s">
        <v>464</v>
      </c>
    </row>
    <row r="166" spans="1:20" s="14" customFormat="1" ht="18.75" customHeight="1" x14ac:dyDescent="0.25">
      <c r="A166" s="144"/>
      <c r="B166" s="141"/>
      <c r="C166" s="42">
        <v>0</v>
      </c>
      <c r="D166" s="42">
        <v>203569.1</v>
      </c>
      <c r="E166" s="42">
        <v>0</v>
      </c>
      <c r="F166" s="42">
        <v>0</v>
      </c>
      <c r="G166" s="111">
        <v>0</v>
      </c>
      <c r="H166" s="113">
        <v>203569.1</v>
      </c>
      <c r="I166" s="111">
        <v>0</v>
      </c>
      <c r="J166" s="111">
        <v>0</v>
      </c>
      <c r="K166" s="111">
        <v>0</v>
      </c>
      <c r="L166" s="113">
        <v>203569.1</v>
      </c>
      <c r="M166" s="111">
        <v>0</v>
      </c>
      <c r="N166" s="111">
        <v>0</v>
      </c>
      <c r="O166" s="82" t="s">
        <v>550</v>
      </c>
      <c r="P166" s="131" t="s">
        <v>770</v>
      </c>
      <c r="Q166" s="82"/>
      <c r="R166" s="81" t="s">
        <v>492</v>
      </c>
      <c r="S166" s="19" t="s">
        <v>428</v>
      </c>
      <c r="T166" s="19" t="s">
        <v>428</v>
      </c>
    </row>
    <row r="167" spans="1:20" s="14" customFormat="1" ht="28.5" customHeight="1" x14ac:dyDescent="0.25">
      <c r="A167" s="142" t="s">
        <v>227</v>
      </c>
      <c r="B167" s="156" t="s">
        <v>226</v>
      </c>
      <c r="C167" s="19">
        <v>0</v>
      </c>
      <c r="D167" s="42">
        <v>100246.6</v>
      </c>
      <c r="E167" s="42">
        <v>0</v>
      </c>
      <c r="F167" s="42">
        <v>0</v>
      </c>
      <c r="G167" s="111">
        <v>0</v>
      </c>
      <c r="H167" s="111">
        <v>100246.6</v>
      </c>
      <c r="I167" s="111">
        <v>0</v>
      </c>
      <c r="J167" s="111">
        <v>0</v>
      </c>
      <c r="K167" s="111">
        <v>0</v>
      </c>
      <c r="L167" s="111">
        <v>100245.1</v>
      </c>
      <c r="M167" s="111">
        <v>0</v>
      </c>
      <c r="N167" s="111">
        <v>0</v>
      </c>
      <c r="O167" s="81"/>
      <c r="P167" s="41" t="s">
        <v>771</v>
      </c>
      <c r="Q167" s="81"/>
      <c r="R167" s="81" t="s">
        <v>492</v>
      </c>
      <c r="S167" s="16" t="s">
        <v>421</v>
      </c>
      <c r="T167" s="52" t="s">
        <v>415</v>
      </c>
    </row>
    <row r="168" spans="1:20" s="14" customFormat="1" ht="26.25" customHeight="1" x14ac:dyDescent="0.25">
      <c r="A168" s="144"/>
      <c r="B168" s="141"/>
      <c r="C168" s="19">
        <v>0</v>
      </c>
      <c r="D168" s="42">
        <v>30894.400000000001</v>
      </c>
      <c r="E168" s="42">
        <v>0</v>
      </c>
      <c r="F168" s="42">
        <v>0</v>
      </c>
      <c r="G168" s="111"/>
      <c r="H168" s="113">
        <v>30894.400000000001</v>
      </c>
      <c r="I168" s="111"/>
      <c r="J168" s="111"/>
      <c r="K168" s="111"/>
      <c r="L168" s="113">
        <v>30894.400000000001</v>
      </c>
      <c r="M168" s="111"/>
      <c r="N168" s="111"/>
      <c r="O168" s="81"/>
      <c r="P168" s="41" t="s">
        <v>771</v>
      </c>
      <c r="Q168" s="81"/>
      <c r="R168" s="81" t="s">
        <v>688</v>
      </c>
      <c r="S168" s="16"/>
      <c r="T168" s="52" t="s">
        <v>615</v>
      </c>
    </row>
    <row r="169" spans="1:20" s="14" customFormat="1" ht="21" customHeight="1" x14ac:dyDescent="0.25">
      <c r="A169" s="15" t="s">
        <v>228</v>
      </c>
      <c r="B169" s="87" t="s">
        <v>229</v>
      </c>
      <c r="C169" s="19">
        <v>0</v>
      </c>
      <c r="D169" s="42">
        <v>824183.7</v>
      </c>
      <c r="E169" s="42">
        <v>0</v>
      </c>
      <c r="F169" s="42">
        <v>0</v>
      </c>
      <c r="G169" s="111">
        <v>0</v>
      </c>
      <c r="H169" s="111">
        <v>824183.7</v>
      </c>
      <c r="I169" s="111">
        <v>0</v>
      </c>
      <c r="J169" s="111">
        <v>0</v>
      </c>
      <c r="K169" s="111">
        <v>0</v>
      </c>
      <c r="L169" s="111">
        <v>824183.7</v>
      </c>
      <c r="M169" s="111">
        <v>0</v>
      </c>
      <c r="N169" s="111">
        <v>0</v>
      </c>
      <c r="O169" s="83" t="s">
        <v>515</v>
      </c>
      <c r="P169" s="124" t="s">
        <v>772</v>
      </c>
      <c r="Q169" s="83"/>
      <c r="R169" s="81" t="s">
        <v>492</v>
      </c>
      <c r="S169" s="16" t="s">
        <v>374</v>
      </c>
      <c r="T169" s="52" t="s">
        <v>415</v>
      </c>
    </row>
    <row r="170" spans="1:20" s="14" customFormat="1" ht="80.25" customHeight="1" x14ac:dyDescent="0.25">
      <c r="A170" s="15" t="s">
        <v>232</v>
      </c>
      <c r="B170" s="87" t="s">
        <v>230</v>
      </c>
      <c r="C170" s="19">
        <v>0</v>
      </c>
      <c r="D170" s="42">
        <v>600</v>
      </c>
      <c r="E170" s="42">
        <v>0</v>
      </c>
      <c r="F170" s="42">
        <v>0</v>
      </c>
      <c r="G170" s="111">
        <v>0</v>
      </c>
      <c r="H170" s="111">
        <v>600</v>
      </c>
      <c r="I170" s="111">
        <v>0</v>
      </c>
      <c r="J170" s="111">
        <v>0</v>
      </c>
      <c r="K170" s="111">
        <v>0</v>
      </c>
      <c r="L170" s="111">
        <v>526.4</v>
      </c>
      <c r="M170" s="111">
        <v>0</v>
      </c>
      <c r="N170" s="111">
        <v>0</v>
      </c>
      <c r="O170" s="81"/>
      <c r="P170" s="41" t="s">
        <v>773</v>
      </c>
      <c r="Q170" s="81"/>
      <c r="R170" s="81" t="s">
        <v>492</v>
      </c>
      <c r="S170" s="16" t="s">
        <v>421</v>
      </c>
      <c r="T170" s="52" t="s">
        <v>415</v>
      </c>
    </row>
    <row r="171" spans="1:20" s="14" customFormat="1" ht="118.5" customHeight="1" x14ac:dyDescent="0.25">
      <c r="A171" s="15" t="s">
        <v>233</v>
      </c>
      <c r="B171" s="87" t="s">
        <v>231</v>
      </c>
      <c r="C171" s="19">
        <v>0</v>
      </c>
      <c r="D171" s="42">
        <v>0</v>
      </c>
      <c r="E171" s="42">
        <v>0</v>
      </c>
      <c r="F171" s="42">
        <v>0</v>
      </c>
      <c r="G171" s="111">
        <v>0</v>
      </c>
      <c r="H171" s="111">
        <v>0</v>
      </c>
      <c r="I171" s="111">
        <v>0</v>
      </c>
      <c r="J171" s="111">
        <v>0</v>
      </c>
      <c r="K171" s="111">
        <v>0</v>
      </c>
      <c r="L171" s="111">
        <v>0</v>
      </c>
      <c r="M171" s="111">
        <v>0</v>
      </c>
      <c r="N171" s="111">
        <v>0</v>
      </c>
      <c r="O171" s="81"/>
      <c r="P171" s="41" t="s">
        <v>646</v>
      </c>
      <c r="Q171" s="81"/>
      <c r="R171" s="81" t="s">
        <v>492</v>
      </c>
      <c r="S171" s="16" t="s">
        <v>421</v>
      </c>
      <c r="T171" s="52" t="s">
        <v>415</v>
      </c>
    </row>
    <row r="172" spans="1:20" s="14" customFormat="1" ht="68.25" customHeight="1" x14ac:dyDescent="0.25">
      <c r="A172" s="15" t="s">
        <v>235</v>
      </c>
      <c r="B172" s="87" t="s">
        <v>234</v>
      </c>
      <c r="C172" s="19">
        <v>0</v>
      </c>
      <c r="D172" s="42">
        <v>6641.4</v>
      </c>
      <c r="E172" s="42">
        <v>0</v>
      </c>
      <c r="F172" s="42">
        <v>0</v>
      </c>
      <c r="G172" s="111">
        <v>0</v>
      </c>
      <c r="H172" s="113">
        <v>6641.4</v>
      </c>
      <c r="I172" s="111">
        <v>0</v>
      </c>
      <c r="J172" s="111">
        <v>0</v>
      </c>
      <c r="K172" s="111">
        <v>0</v>
      </c>
      <c r="L172" s="113">
        <v>6638.5</v>
      </c>
      <c r="M172" s="111">
        <v>0</v>
      </c>
      <c r="N172" s="111">
        <v>0</v>
      </c>
      <c r="O172" s="83" t="s">
        <v>516</v>
      </c>
      <c r="P172" s="124" t="s">
        <v>774</v>
      </c>
      <c r="Q172" s="83"/>
      <c r="R172" s="81" t="s">
        <v>492</v>
      </c>
      <c r="S172" s="16" t="s">
        <v>374</v>
      </c>
      <c r="T172" s="52" t="s">
        <v>415</v>
      </c>
    </row>
    <row r="173" spans="1:20" s="14" customFormat="1" ht="108" customHeight="1" x14ac:dyDescent="0.25">
      <c r="A173" s="15" t="s">
        <v>243</v>
      </c>
      <c r="B173" s="87" t="s">
        <v>465</v>
      </c>
      <c r="C173" s="19">
        <v>0</v>
      </c>
      <c r="D173" s="42">
        <v>0</v>
      </c>
      <c r="E173" s="42">
        <v>0</v>
      </c>
      <c r="F173" s="42">
        <v>0</v>
      </c>
      <c r="G173" s="111">
        <v>0</v>
      </c>
      <c r="H173" s="111">
        <v>0</v>
      </c>
      <c r="I173" s="111">
        <v>0</v>
      </c>
      <c r="J173" s="111">
        <v>0</v>
      </c>
      <c r="K173" s="111">
        <v>0</v>
      </c>
      <c r="L173" s="111">
        <v>0</v>
      </c>
      <c r="M173" s="111"/>
      <c r="N173" s="111">
        <v>0</v>
      </c>
      <c r="O173" s="81"/>
      <c r="P173" s="41" t="s">
        <v>646</v>
      </c>
      <c r="Q173" s="81"/>
      <c r="R173" s="81" t="s">
        <v>492</v>
      </c>
      <c r="S173" s="16" t="s">
        <v>421</v>
      </c>
      <c r="T173" s="52" t="s">
        <v>415</v>
      </c>
    </row>
    <row r="174" spans="1:20" s="14" customFormat="1" ht="110.25" customHeight="1" x14ac:dyDescent="0.25">
      <c r="A174" s="15" t="s">
        <v>244</v>
      </c>
      <c r="B174" s="87" t="s">
        <v>236</v>
      </c>
      <c r="C174" s="19">
        <v>0</v>
      </c>
      <c r="D174" s="42">
        <f>1000+2002.2</f>
        <v>3002.2</v>
      </c>
      <c r="E174" s="42">
        <v>0</v>
      </c>
      <c r="F174" s="42">
        <v>0</v>
      </c>
      <c r="G174" s="111">
        <v>0</v>
      </c>
      <c r="H174" s="113">
        <v>3002.2</v>
      </c>
      <c r="I174" s="111">
        <v>0</v>
      </c>
      <c r="J174" s="111">
        <v>0</v>
      </c>
      <c r="K174" s="111">
        <v>0</v>
      </c>
      <c r="L174" s="113">
        <v>2918.6</v>
      </c>
      <c r="M174" s="111">
        <v>0</v>
      </c>
      <c r="N174" s="111">
        <v>0</v>
      </c>
      <c r="O174" s="81"/>
      <c r="P174" s="41" t="s">
        <v>775</v>
      </c>
      <c r="Q174" s="81"/>
      <c r="R174" s="81" t="s">
        <v>492</v>
      </c>
      <c r="S174" s="16" t="s">
        <v>421</v>
      </c>
      <c r="T174" s="52" t="s">
        <v>415</v>
      </c>
    </row>
    <row r="175" spans="1:20" s="14" customFormat="1" ht="39.75" customHeight="1" x14ac:dyDescent="0.25">
      <c r="A175" s="15" t="s">
        <v>245</v>
      </c>
      <c r="B175" s="87" t="s">
        <v>466</v>
      </c>
      <c r="C175" s="19">
        <v>0</v>
      </c>
      <c r="D175" s="42">
        <v>5000</v>
      </c>
      <c r="E175" s="42">
        <v>0</v>
      </c>
      <c r="F175" s="42">
        <v>0</v>
      </c>
      <c r="G175" s="111">
        <v>0</v>
      </c>
      <c r="H175" s="111">
        <v>5000</v>
      </c>
      <c r="I175" s="111">
        <v>0</v>
      </c>
      <c r="J175" s="111">
        <v>0</v>
      </c>
      <c r="K175" s="111">
        <v>0</v>
      </c>
      <c r="L175" s="113">
        <v>4554.8</v>
      </c>
      <c r="M175" s="111">
        <v>0</v>
      </c>
      <c r="N175" s="111">
        <v>0</v>
      </c>
      <c r="O175" s="81"/>
      <c r="P175" s="71" t="s">
        <v>776</v>
      </c>
      <c r="Q175" s="81"/>
      <c r="R175" s="81" t="s">
        <v>492</v>
      </c>
      <c r="S175" s="16" t="s">
        <v>421</v>
      </c>
      <c r="T175" s="52" t="s">
        <v>415</v>
      </c>
    </row>
    <row r="176" spans="1:20" s="14" customFormat="1" ht="113.25" customHeight="1" x14ac:dyDescent="0.25">
      <c r="A176" s="15" t="s">
        <v>246</v>
      </c>
      <c r="B176" s="87" t="s">
        <v>237</v>
      </c>
      <c r="C176" s="19">
        <v>0</v>
      </c>
      <c r="D176" s="42">
        <v>0</v>
      </c>
      <c r="E176" s="42">
        <v>0</v>
      </c>
      <c r="F176" s="42">
        <v>0</v>
      </c>
      <c r="G176" s="111">
        <v>0</v>
      </c>
      <c r="H176" s="111">
        <v>0</v>
      </c>
      <c r="I176" s="111">
        <v>0</v>
      </c>
      <c r="J176" s="111">
        <v>0</v>
      </c>
      <c r="K176" s="111">
        <v>0</v>
      </c>
      <c r="L176" s="111">
        <v>0</v>
      </c>
      <c r="M176" s="111">
        <v>0</v>
      </c>
      <c r="N176" s="111">
        <v>0</v>
      </c>
      <c r="O176" s="81"/>
      <c r="P176" s="41" t="s">
        <v>647</v>
      </c>
      <c r="Q176" s="81"/>
      <c r="R176" s="81"/>
      <c r="S176" s="16" t="s">
        <v>421</v>
      </c>
      <c r="T176" s="52" t="s">
        <v>415</v>
      </c>
    </row>
    <row r="177" spans="1:20" s="14" customFormat="1" ht="110.25" customHeight="1" x14ac:dyDescent="0.25">
      <c r="A177" s="15" t="s">
        <v>247</v>
      </c>
      <c r="B177" s="87" t="s">
        <v>238</v>
      </c>
      <c r="C177" s="19">
        <v>0</v>
      </c>
      <c r="D177" s="42">
        <v>0</v>
      </c>
      <c r="E177" s="42">
        <v>0</v>
      </c>
      <c r="F177" s="42">
        <v>0</v>
      </c>
      <c r="G177" s="111">
        <v>0</v>
      </c>
      <c r="H177" s="111">
        <v>0</v>
      </c>
      <c r="I177" s="111">
        <v>0</v>
      </c>
      <c r="J177" s="111">
        <v>0</v>
      </c>
      <c r="K177" s="111">
        <v>0</v>
      </c>
      <c r="L177" s="111">
        <v>0</v>
      </c>
      <c r="M177" s="111">
        <v>0</v>
      </c>
      <c r="N177" s="111">
        <v>0</v>
      </c>
      <c r="O177" s="81"/>
      <c r="P177" s="41" t="s">
        <v>647</v>
      </c>
      <c r="Q177" s="81"/>
      <c r="R177" s="81"/>
      <c r="S177" s="16" t="s">
        <v>421</v>
      </c>
      <c r="T177" s="52" t="s">
        <v>415</v>
      </c>
    </row>
    <row r="178" spans="1:20" s="14" customFormat="1" ht="107.25" customHeight="1" x14ac:dyDescent="0.25">
      <c r="A178" s="15" t="s">
        <v>248</v>
      </c>
      <c r="B178" s="87" t="s">
        <v>466</v>
      </c>
      <c r="C178" s="19">
        <v>0</v>
      </c>
      <c r="D178" s="42">
        <v>0</v>
      </c>
      <c r="E178" s="42">
        <v>0</v>
      </c>
      <c r="F178" s="42">
        <v>0</v>
      </c>
      <c r="G178" s="111">
        <v>0</v>
      </c>
      <c r="H178" s="111">
        <v>0</v>
      </c>
      <c r="I178" s="111">
        <v>0</v>
      </c>
      <c r="J178" s="111">
        <v>0</v>
      </c>
      <c r="K178" s="111">
        <v>0</v>
      </c>
      <c r="L178" s="111">
        <v>0</v>
      </c>
      <c r="M178" s="111">
        <v>0</v>
      </c>
      <c r="N178" s="111">
        <v>0</v>
      </c>
      <c r="O178" s="81"/>
      <c r="P178" s="41" t="s">
        <v>647</v>
      </c>
      <c r="Q178" s="81"/>
      <c r="R178" s="81"/>
      <c r="S178" s="16" t="s">
        <v>421</v>
      </c>
      <c r="T178" s="52" t="s">
        <v>415</v>
      </c>
    </row>
    <row r="179" spans="1:20" s="14" customFormat="1" ht="115.5" customHeight="1" x14ac:dyDescent="0.25">
      <c r="A179" s="15" t="s">
        <v>249</v>
      </c>
      <c r="B179" s="87" t="s">
        <v>239</v>
      </c>
      <c r="C179" s="19">
        <v>0</v>
      </c>
      <c r="D179" s="42">
        <v>0</v>
      </c>
      <c r="E179" s="42">
        <v>0</v>
      </c>
      <c r="F179" s="42">
        <v>0</v>
      </c>
      <c r="G179" s="111">
        <v>0</v>
      </c>
      <c r="H179" s="111">
        <v>0</v>
      </c>
      <c r="I179" s="111">
        <v>0</v>
      </c>
      <c r="J179" s="111">
        <v>0</v>
      </c>
      <c r="K179" s="111">
        <v>0</v>
      </c>
      <c r="L179" s="111">
        <v>0</v>
      </c>
      <c r="M179" s="111">
        <v>0</v>
      </c>
      <c r="N179" s="111">
        <v>0</v>
      </c>
      <c r="O179" s="81"/>
      <c r="P179" s="41" t="s">
        <v>647</v>
      </c>
      <c r="Q179" s="81"/>
      <c r="R179" s="81"/>
      <c r="S179" s="16" t="s">
        <v>421</v>
      </c>
      <c r="T179" s="52" t="s">
        <v>415</v>
      </c>
    </row>
    <row r="180" spans="1:20" s="14" customFormat="1" ht="48.75" customHeight="1" x14ac:dyDescent="0.25">
      <c r="A180" s="15" t="s">
        <v>250</v>
      </c>
      <c r="B180" s="87" t="s">
        <v>240</v>
      </c>
      <c r="C180" s="19">
        <v>0</v>
      </c>
      <c r="D180" s="42">
        <f>4492+1268</f>
        <v>5760</v>
      </c>
      <c r="E180" s="42">
        <v>0</v>
      </c>
      <c r="F180" s="42">
        <v>0</v>
      </c>
      <c r="G180" s="111">
        <v>0</v>
      </c>
      <c r="H180" s="111">
        <v>5760</v>
      </c>
      <c r="I180" s="111">
        <v>0</v>
      </c>
      <c r="J180" s="111">
        <v>0</v>
      </c>
      <c r="K180" s="111">
        <v>0</v>
      </c>
      <c r="L180" s="113">
        <v>5759.4</v>
      </c>
      <c r="M180" s="111">
        <v>0</v>
      </c>
      <c r="N180" s="111">
        <v>0</v>
      </c>
      <c r="O180" s="64" t="s">
        <v>489</v>
      </c>
      <c r="P180" s="60" t="s">
        <v>777</v>
      </c>
      <c r="Q180" s="64"/>
      <c r="R180" s="81" t="s">
        <v>492</v>
      </c>
      <c r="S180" s="16" t="s">
        <v>421</v>
      </c>
      <c r="T180" s="52" t="s">
        <v>415</v>
      </c>
    </row>
    <row r="181" spans="1:20" s="14" customFormat="1" ht="57" customHeight="1" x14ac:dyDescent="0.25">
      <c r="A181" s="15" t="s">
        <v>251</v>
      </c>
      <c r="B181" s="87" t="s">
        <v>241</v>
      </c>
      <c r="C181" s="19">
        <v>0</v>
      </c>
      <c r="D181" s="42">
        <v>5824</v>
      </c>
      <c r="E181" s="42">
        <v>0</v>
      </c>
      <c r="F181" s="42">
        <v>0</v>
      </c>
      <c r="G181" s="111">
        <v>0</v>
      </c>
      <c r="H181" s="113">
        <v>5824</v>
      </c>
      <c r="I181" s="111">
        <v>0</v>
      </c>
      <c r="J181" s="111">
        <v>0</v>
      </c>
      <c r="K181" s="111">
        <v>0</v>
      </c>
      <c r="L181" s="113">
        <v>5824</v>
      </c>
      <c r="M181" s="111">
        <v>0</v>
      </c>
      <c r="N181" s="111">
        <v>0</v>
      </c>
      <c r="O181" s="64" t="s">
        <v>490</v>
      </c>
      <c r="P181" s="60" t="s">
        <v>640</v>
      </c>
      <c r="Q181" s="64"/>
      <c r="R181" s="81" t="s">
        <v>492</v>
      </c>
      <c r="S181" s="16" t="s">
        <v>421</v>
      </c>
      <c r="T181" s="52" t="s">
        <v>415</v>
      </c>
    </row>
    <row r="182" spans="1:20" s="14" customFormat="1" ht="24.75" customHeight="1" x14ac:dyDescent="0.25">
      <c r="A182" s="142" t="s">
        <v>252</v>
      </c>
      <c r="B182" s="145" t="s">
        <v>242</v>
      </c>
      <c r="C182" s="42">
        <v>56712</v>
      </c>
      <c r="D182" s="42">
        <v>0</v>
      </c>
      <c r="E182" s="42">
        <v>0</v>
      </c>
      <c r="F182" s="42">
        <v>0</v>
      </c>
      <c r="G182" s="113">
        <v>56712</v>
      </c>
      <c r="H182" s="113">
        <v>0</v>
      </c>
      <c r="I182" s="113">
        <v>0</v>
      </c>
      <c r="J182" s="113">
        <v>0</v>
      </c>
      <c r="K182" s="113">
        <v>56712</v>
      </c>
      <c r="L182" s="113">
        <v>0</v>
      </c>
      <c r="M182" s="113">
        <v>0</v>
      </c>
      <c r="N182" s="113">
        <v>0</v>
      </c>
      <c r="O182" s="77" t="s">
        <v>517</v>
      </c>
      <c r="P182" s="52" t="s">
        <v>778</v>
      </c>
      <c r="Q182" s="77"/>
      <c r="R182" s="81" t="s">
        <v>492</v>
      </c>
      <c r="S182" s="16" t="s">
        <v>374</v>
      </c>
      <c r="T182" s="52" t="s">
        <v>415</v>
      </c>
    </row>
    <row r="183" spans="1:20" s="14" customFormat="1" ht="24.75" customHeight="1" x14ac:dyDescent="0.25">
      <c r="A183" s="143"/>
      <c r="B183" s="146"/>
      <c r="C183" s="42">
        <v>1984.9</v>
      </c>
      <c r="D183" s="42">
        <v>0</v>
      </c>
      <c r="E183" s="42">
        <v>0</v>
      </c>
      <c r="F183" s="42">
        <v>0</v>
      </c>
      <c r="G183" s="113">
        <v>1984.9</v>
      </c>
      <c r="H183" s="113">
        <v>0</v>
      </c>
      <c r="I183" s="111">
        <v>0</v>
      </c>
      <c r="J183" s="111">
        <v>0</v>
      </c>
      <c r="K183" s="113">
        <v>1984.9</v>
      </c>
      <c r="L183" s="111">
        <v>0</v>
      </c>
      <c r="M183" s="111">
        <v>0</v>
      </c>
      <c r="N183" s="111">
        <v>0</v>
      </c>
      <c r="O183" s="74" t="s">
        <v>518</v>
      </c>
      <c r="P183" s="52" t="s">
        <v>779</v>
      </c>
      <c r="Q183" s="74"/>
      <c r="R183" s="81" t="s">
        <v>492</v>
      </c>
      <c r="S183" s="16" t="s">
        <v>429</v>
      </c>
      <c r="T183" s="16" t="s">
        <v>429</v>
      </c>
    </row>
    <row r="184" spans="1:20" s="14" customFormat="1" ht="24" customHeight="1" x14ac:dyDescent="0.25">
      <c r="A184" s="144"/>
      <c r="B184" s="138"/>
      <c r="C184" s="42">
        <v>6650.5</v>
      </c>
      <c r="D184" s="42">
        <v>0</v>
      </c>
      <c r="E184" s="42">
        <v>0</v>
      </c>
      <c r="F184" s="42">
        <v>0</v>
      </c>
      <c r="G184" s="113">
        <v>6650.5</v>
      </c>
      <c r="H184" s="113">
        <v>0</v>
      </c>
      <c r="I184" s="111">
        <v>0</v>
      </c>
      <c r="J184" s="111">
        <v>0</v>
      </c>
      <c r="K184" s="113">
        <v>6541.3</v>
      </c>
      <c r="L184" s="113">
        <v>0</v>
      </c>
      <c r="M184" s="111">
        <v>0</v>
      </c>
      <c r="N184" s="111">
        <v>0</v>
      </c>
      <c r="O184" s="83" t="s">
        <v>519</v>
      </c>
      <c r="P184" s="52" t="s">
        <v>780</v>
      </c>
      <c r="Q184" s="83"/>
      <c r="R184" s="81" t="s">
        <v>492</v>
      </c>
      <c r="S184" s="16" t="s">
        <v>428</v>
      </c>
      <c r="T184" s="16" t="s">
        <v>428</v>
      </c>
    </row>
    <row r="185" spans="1:20" s="14" customFormat="1" ht="95.25" customHeight="1" x14ac:dyDescent="0.25">
      <c r="A185" s="88" t="s">
        <v>468</v>
      </c>
      <c r="B185" s="85" t="s">
        <v>60</v>
      </c>
      <c r="C185" s="42">
        <v>673.2</v>
      </c>
      <c r="D185" s="42">
        <v>1238.3</v>
      </c>
      <c r="E185" s="42">
        <v>0</v>
      </c>
      <c r="F185" s="42">
        <v>0</v>
      </c>
      <c r="G185" s="113">
        <v>591.79999999999995</v>
      </c>
      <c r="H185" s="113">
        <v>1088.7</v>
      </c>
      <c r="I185" s="111">
        <v>0</v>
      </c>
      <c r="J185" s="111">
        <v>0</v>
      </c>
      <c r="K185" s="113">
        <v>591.79999999999995</v>
      </c>
      <c r="L185" s="113">
        <v>1088.7</v>
      </c>
      <c r="M185" s="111">
        <v>0</v>
      </c>
      <c r="N185" s="111">
        <v>0</v>
      </c>
      <c r="O185" s="81"/>
      <c r="P185" s="41"/>
      <c r="Q185" s="81"/>
      <c r="R185" s="81" t="s">
        <v>492</v>
      </c>
      <c r="S185" s="16" t="s">
        <v>471</v>
      </c>
      <c r="T185" s="16" t="s">
        <v>471</v>
      </c>
    </row>
    <row r="186" spans="1:20" s="14" customFormat="1" ht="95.25" customHeight="1" x14ac:dyDescent="0.25">
      <c r="A186" s="88" t="s">
        <v>469</v>
      </c>
      <c r="B186" s="85" t="s">
        <v>312</v>
      </c>
      <c r="C186" s="42">
        <v>0</v>
      </c>
      <c r="D186" s="42">
        <v>0</v>
      </c>
      <c r="E186" s="42">
        <v>0</v>
      </c>
      <c r="F186" s="42">
        <v>0</v>
      </c>
      <c r="G186" s="111">
        <v>0</v>
      </c>
      <c r="H186" s="111">
        <v>0</v>
      </c>
      <c r="I186" s="111">
        <v>0</v>
      </c>
      <c r="J186" s="111">
        <v>0</v>
      </c>
      <c r="K186" s="111">
        <v>0</v>
      </c>
      <c r="L186" s="111">
        <v>0</v>
      </c>
      <c r="M186" s="111">
        <v>0</v>
      </c>
      <c r="N186" s="111">
        <v>0</v>
      </c>
      <c r="O186" s="81"/>
      <c r="P186" s="41" t="s">
        <v>781</v>
      </c>
      <c r="Q186" s="81"/>
      <c r="R186" s="81"/>
      <c r="S186" s="16" t="s">
        <v>471</v>
      </c>
      <c r="T186" s="16" t="s">
        <v>471</v>
      </c>
    </row>
    <row r="187" spans="1:20" s="14" customFormat="1" ht="111" customHeight="1" x14ac:dyDescent="0.25">
      <c r="A187" s="88" t="s">
        <v>470</v>
      </c>
      <c r="B187" s="85" t="s">
        <v>467</v>
      </c>
      <c r="C187" s="42">
        <v>0</v>
      </c>
      <c r="D187" s="42">
        <v>0</v>
      </c>
      <c r="E187" s="42">
        <v>0</v>
      </c>
      <c r="F187" s="42">
        <v>0</v>
      </c>
      <c r="G187" s="111">
        <v>0</v>
      </c>
      <c r="H187" s="111">
        <v>0</v>
      </c>
      <c r="I187" s="111">
        <v>0</v>
      </c>
      <c r="J187" s="111">
        <v>0</v>
      </c>
      <c r="K187" s="111">
        <v>0</v>
      </c>
      <c r="L187" s="111">
        <v>0</v>
      </c>
      <c r="M187" s="111">
        <v>0</v>
      </c>
      <c r="N187" s="111">
        <v>0</v>
      </c>
      <c r="O187" s="81"/>
      <c r="P187" s="41" t="s">
        <v>781</v>
      </c>
      <c r="Q187" s="81"/>
      <c r="R187" s="81"/>
      <c r="S187" s="16" t="s">
        <v>421</v>
      </c>
      <c r="T187" s="52" t="s">
        <v>415</v>
      </c>
    </row>
    <row r="188" spans="1:20" s="14" customFormat="1" ht="48" customHeight="1" x14ac:dyDescent="0.25">
      <c r="A188" s="11" t="s">
        <v>26</v>
      </c>
      <c r="B188" s="12" t="s">
        <v>46</v>
      </c>
      <c r="C188" s="49">
        <f>SUM(C189:C193)</f>
        <v>0</v>
      </c>
      <c r="D188" s="49">
        <f>SUM(D189:D197)+0.1</f>
        <v>326547.7</v>
      </c>
      <c r="E188" s="49">
        <f t="shared" ref="E188:N188" si="23">SUM(E189:E197)</f>
        <v>0</v>
      </c>
      <c r="F188" s="49">
        <f t="shared" si="23"/>
        <v>0</v>
      </c>
      <c r="G188" s="49">
        <f t="shared" si="23"/>
        <v>0</v>
      </c>
      <c r="H188" s="49">
        <f t="shared" si="23"/>
        <v>326537.90000000002</v>
      </c>
      <c r="I188" s="49">
        <f t="shared" si="23"/>
        <v>0</v>
      </c>
      <c r="J188" s="49">
        <f t="shared" si="23"/>
        <v>0</v>
      </c>
      <c r="K188" s="49">
        <f t="shared" si="23"/>
        <v>0</v>
      </c>
      <c r="L188" s="49">
        <f t="shared" si="23"/>
        <v>314042.8</v>
      </c>
      <c r="M188" s="49">
        <f t="shared" si="23"/>
        <v>0</v>
      </c>
      <c r="N188" s="49">
        <f t="shared" si="23"/>
        <v>0</v>
      </c>
      <c r="O188" s="81"/>
      <c r="P188" s="112"/>
      <c r="Q188" s="81"/>
      <c r="R188" s="81"/>
      <c r="S188" s="55" t="s">
        <v>0</v>
      </c>
    </row>
    <row r="189" spans="1:20" s="14" customFormat="1" ht="108.75" customHeight="1" x14ac:dyDescent="0.25">
      <c r="A189" s="90" t="s">
        <v>220</v>
      </c>
      <c r="B189" s="89" t="s">
        <v>472</v>
      </c>
      <c r="C189" s="42">
        <v>0</v>
      </c>
      <c r="D189" s="42">
        <v>240027.8</v>
      </c>
      <c r="E189" s="42">
        <v>0</v>
      </c>
      <c r="F189" s="42">
        <v>0</v>
      </c>
      <c r="G189" s="111">
        <v>0</v>
      </c>
      <c r="H189" s="111">
        <v>239867.1</v>
      </c>
      <c r="I189" s="111">
        <v>0</v>
      </c>
      <c r="J189" s="111">
        <v>0</v>
      </c>
      <c r="K189" s="111">
        <v>0</v>
      </c>
      <c r="L189" s="113">
        <v>235072.9</v>
      </c>
      <c r="M189" s="111">
        <v>0</v>
      </c>
      <c r="N189" s="111">
        <v>0</v>
      </c>
      <c r="O189" s="61" t="s">
        <v>498</v>
      </c>
      <c r="P189" s="132" t="s">
        <v>635</v>
      </c>
      <c r="Q189" s="61"/>
      <c r="R189" s="81" t="s">
        <v>492</v>
      </c>
      <c r="S189" s="16" t="s">
        <v>421</v>
      </c>
      <c r="T189" s="52" t="s">
        <v>415</v>
      </c>
    </row>
    <row r="190" spans="1:20" s="14" customFormat="1" ht="89.25" x14ac:dyDescent="0.25">
      <c r="A190" s="15" t="s">
        <v>221</v>
      </c>
      <c r="B190" s="89" t="s">
        <v>685</v>
      </c>
      <c r="C190" s="42">
        <v>0</v>
      </c>
      <c r="D190" s="42">
        <v>5000</v>
      </c>
      <c r="E190" s="42">
        <v>0</v>
      </c>
      <c r="F190" s="42">
        <v>0</v>
      </c>
      <c r="G190" s="111">
        <v>0</v>
      </c>
      <c r="H190" s="113">
        <v>5000</v>
      </c>
      <c r="I190" s="111">
        <v>0</v>
      </c>
      <c r="J190" s="111">
        <v>0</v>
      </c>
      <c r="K190" s="111">
        <v>0</v>
      </c>
      <c r="L190" s="113">
        <v>5000</v>
      </c>
      <c r="M190" s="111">
        <v>0</v>
      </c>
      <c r="N190" s="111">
        <v>0</v>
      </c>
      <c r="O190" s="81"/>
      <c r="P190" s="41" t="s">
        <v>782</v>
      </c>
      <c r="Q190" s="81"/>
      <c r="R190" s="112" t="s">
        <v>689</v>
      </c>
      <c r="S190" s="16"/>
      <c r="T190" s="52" t="s">
        <v>615</v>
      </c>
    </row>
    <row r="191" spans="1:20" s="14" customFormat="1" ht="54.75" customHeight="1" x14ac:dyDescent="0.25">
      <c r="A191" s="147" t="s">
        <v>222</v>
      </c>
      <c r="B191" s="137" t="s">
        <v>218</v>
      </c>
      <c r="C191" s="42">
        <v>0</v>
      </c>
      <c r="D191" s="42">
        <v>38773.1</v>
      </c>
      <c r="E191" s="42">
        <v>0</v>
      </c>
      <c r="F191" s="42">
        <v>0</v>
      </c>
      <c r="G191" s="111">
        <v>0</v>
      </c>
      <c r="H191" s="113">
        <v>38773.1</v>
      </c>
      <c r="I191" s="111">
        <v>0</v>
      </c>
      <c r="J191" s="111">
        <v>0</v>
      </c>
      <c r="K191" s="111">
        <v>0</v>
      </c>
      <c r="L191" s="113">
        <v>38773.1</v>
      </c>
      <c r="M191" s="111">
        <v>0</v>
      </c>
      <c r="N191" s="111">
        <v>0</v>
      </c>
      <c r="O191" s="81"/>
      <c r="P191" s="41" t="s">
        <v>783</v>
      </c>
      <c r="Q191" s="81"/>
      <c r="R191" s="81" t="s">
        <v>492</v>
      </c>
      <c r="S191" s="16" t="s">
        <v>421</v>
      </c>
      <c r="T191" s="52" t="s">
        <v>415</v>
      </c>
    </row>
    <row r="192" spans="1:20" s="14" customFormat="1" ht="16.5" customHeight="1" x14ac:dyDescent="0.25">
      <c r="A192" s="149"/>
      <c r="B192" s="138"/>
      <c r="C192" s="42">
        <v>0</v>
      </c>
      <c r="D192" s="42">
        <v>9090.7999999999993</v>
      </c>
      <c r="E192" s="42">
        <v>0</v>
      </c>
      <c r="F192" s="42">
        <v>0</v>
      </c>
      <c r="G192" s="111">
        <v>0</v>
      </c>
      <c r="H192" s="113">
        <v>9081.1</v>
      </c>
      <c r="I192" s="111">
        <v>0</v>
      </c>
      <c r="J192" s="111">
        <v>0</v>
      </c>
      <c r="K192" s="111">
        <v>0</v>
      </c>
      <c r="L192" s="113">
        <v>9081.1</v>
      </c>
      <c r="M192" s="111">
        <v>0</v>
      </c>
      <c r="N192" s="111">
        <v>0</v>
      </c>
      <c r="O192" s="79" t="s">
        <v>485</v>
      </c>
      <c r="P192" s="79" t="s">
        <v>784</v>
      </c>
      <c r="Q192" s="79"/>
      <c r="R192" s="81" t="s">
        <v>492</v>
      </c>
      <c r="S192" s="52" t="s">
        <v>473</v>
      </c>
      <c r="T192" s="16" t="s">
        <v>473</v>
      </c>
    </row>
    <row r="193" spans="1:20" s="14" customFormat="1" ht="79.5" customHeight="1" x14ac:dyDescent="0.25">
      <c r="A193" s="15" t="s">
        <v>223</v>
      </c>
      <c r="B193" s="86" t="s">
        <v>219</v>
      </c>
      <c r="C193" s="42">
        <v>0</v>
      </c>
      <c r="D193" s="42">
        <v>20000</v>
      </c>
      <c r="E193" s="42">
        <v>0</v>
      </c>
      <c r="F193" s="42">
        <v>0</v>
      </c>
      <c r="G193" s="111">
        <v>0</v>
      </c>
      <c r="H193" s="111">
        <v>20000</v>
      </c>
      <c r="I193" s="111">
        <v>0</v>
      </c>
      <c r="J193" s="111">
        <v>0</v>
      </c>
      <c r="K193" s="111">
        <v>0</v>
      </c>
      <c r="L193" s="113">
        <v>19980</v>
      </c>
      <c r="M193" s="111">
        <v>0</v>
      </c>
      <c r="N193" s="111">
        <v>0</v>
      </c>
      <c r="O193" s="82" t="s">
        <v>499</v>
      </c>
      <c r="P193" s="79" t="s">
        <v>785</v>
      </c>
      <c r="Q193" s="82"/>
      <c r="R193" s="81" t="s">
        <v>492</v>
      </c>
      <c r="S193" s="16" t="s">
        <v>421</v>
      </c>
      <c r="T193" s="52" t="s">
        <v>415</v>
      </c>
    </row>
    <row r="194" spans="1:20" s="14" customFormat="1" ht="46.5" customHeight="1" x14ac:dyDescent="0.25">
      <c r="A194" s="15" t="s">
        <v>395</v>
      </c>
      <c r="B194" s="86" t="s">
        <v>396</v>
      </c>
      <c r="C194" s="42">
        <v>0</v>
      </c>
      <c r="D194" s="42">
        <v>4689.7</v>
      </c>
      <c r="E194" s="42">
        <v>0</v>
      </c>
      <c r="F194" s="42">
        <v>0</v>
      </c>
      <c r="G194" s="111">
        <v>0</v>
      </c>
      <c r="H194" s="113">
        <v>4850.3999999999996</v>
      </c>
      <c r="I194" s="111">
        <v>0</v>
      </c>
      <c r="J194" s="111">
        <v>0</v>
      </c>
      <c r="K194" s="111">
        <v>0</v>
      </c>
      <c r="L194" s="113">
        <v>2259.3000000000002</v>
      </c>
      <c r="M194" s="111">
        <v>0</v>
      </c>
      <c r="N194" s="111">
        <v>0</v>
      </c>
      <c r="O194" s="81"/>
      <c r="P194" s="41" t="s">
        <v>636</v>
      </c>
      <c r="Q194" s="81"/>
      <c r="R194" s="81" t="s">
        <v>492</v>
      </c>
      <c r="S194" s="16" t="s">
        <v>421</v>
      </c>
      <c r="T194" s="52" t="s">
        <v>415</v>
      </c>
    </row>
    <row r="195" spans="1:20" s="14" customFormat="1" ht="45.75" customHeight="1" x14ac:dyDescent="0.25">
      <c r="A195" s="15" t="s">
        <v>405</v>
      </c>
      <c r="B195" s="86" t="s">
        <v>406</v>
      </c>
      <c r="C195" s="42">
        <v>0</v>
      </c>
      <c r="D195" s="42">
        <v>4267.3999999999996</v>
      </c>
      <c r="E195" s="42">
        <v>0</v>
      </c>
      <c r="F195" s="42">
        <v>0</v>
      </c>
      <c r="G195" s="111">
        <v>0</v>
      </c>
      <c r="H195" s="111">
        <v>4267.3999999999996</v>
      </c>
      <c r="I195" s="111">
        <v>0</v>
      </c>
      <c r="J195" s="111">
        <v>0</v>
      </c>
      <c r="K195" s="111">
        <v>0</v>
      </c>
      <c r="L195" s="113">
        <v>3736.4</v>
      </c>
      <c r="M195" s="111">
        <v>0</v>
      </c>
      <c r="N195" s="111">
        <v>0</v>
      </c>
      <c r="O195" s="82" t="s">
        <v>500</v>
      </c>
      <c r="P195" s="79" t="s">
        <v>637</v>
      </c>
      <c r="Q195" s="82"/>
      <c r="R195" s="81" t="s">
        <v>492</v>
      </c>
      <c r="S195" s="16" t="s">
        <v>421</v>
      </c>
      <c r="T195" s="52" t="s">
        <v>415</v>
      </c>
    </row>
    <row r="196" spans="1:20" s="14" customFormat="1" ht="44.25" customHeight="1" x14ac:dyDescent="0.25">
      <c r="A196" s="15" t="s">
        <v>543</v>
      </c>
      <c r="B196" s="86" t="s">
        <v>542</v>
      </c>
      <c r="C196" s="42">
        <v>0</v>
      </c>
      <c r="D196" s="42">
        <v>4558.8</v>
      </c>
      <c r="E196" s="42">
        <v>0</v>
      </c>
      <c r="F196" s="42">
        <v>0</v>
      </c>
      <c r="G196" s="111">
        <v>0</v>
      </c>
      <c r="H196" s="111">
        <v>4558.8</v>
      </c>
      <c r="I196" s="111">
        <v>0</v>
      </c>
      <c r="J196" s="111">
        <v>0</v>
      </c>
      <c r="K196" s="111">
        <v>0</v>
      </c>
      <c r="L196" s="113">
        <v>0</v>
      </c>
      <c r="M196" s="111">
        <v>0</v>
      </c>
      <c r="N196" s="111">
        <v>0</v>
      </c>
      <c r="O196" s="81"/>
      <c r="P196" s="41" t="s">
        <v>786</v>
      </c>
      <c r="Q196" s="81"/>
      <c r="R196" s="81" t="s">
        <v>492</v>
      </c>
      <c r="S196" s="16" t="s">
        <v>421</v>
      </c>
      <c r="T196" s="52" t="s">
        <v>415</v>
      </c>
    </row>
    <row r="197" spans="1:20" s="14" customFormat="1" ht="44.25" customHeight="1" x14ac:dyDescent="0.25">
      <c r="A197" s="15" t="s">
        <v>617</v>
      </c>
      <c r="B197" s="86" t="s">
        <v>616</v>
      </c>
      <c r="C197" s="42">
        <v>0</v>
      </c>
      <c r="D197" s="42">
        <v>140</v>
      </c>
      <c r="E197" s="42">
        <v>0</v>
      </c>
      <c r="F197" s="42">
        <v>0</v>
      </c>
      <c r="G197" s="111">
        <v>0</v>
      </c>
      <c r="H197" s="111">
        <v>140</v>
      </c>
      <c r="I197" s="111">
        <v>0</v>
      </c>
      <c r="J197" s="111">
        <v>0</v>
      </c>
      <c r="K197" s="111">
        <v>0</v>
      </c>
      <c r="L197" s="113">
        <v>140</v>
      </c>
      <c r="M197" s="111">
        <v>0</v>
      </c>
      <c r="N197" s="111">
        <v>0</v>
      </c>
      <c r="O197" s="81"/>
      <c r="P197" s="41" t="s">
        <v>638</v>
      </c>
      <c r="Q197" s="81"/>
      <c r="R197" s="81" t="s">
        <v>492</v>
      </c>
      <c r="S197" s="16" t="s">
        <v>421</v>
      </c>
      <c r="T197" s="52" t="s">
        <v>415</v>
      </c>
    </row>
    <row r="198" spans="1:20" s="14" customFormat="1" ht="56.25" customHeight="1" x14ac:dyDescent="0.25">
      <c r="A198" s="11" t="s">
        <v>27</v>
      </c>
      <c r="B198" s="12" t="s">
        <v>47</v>
      </c>
      <c r="C198" s="49">
        <f>SUM(C199:C230)</f>
        <v>0</v>
      </c>
      <c r="D198" s="49">
        <f>SUM(D199:D230)-0.1</f>
        <v>328997.7</v>
      </c>
      <c r="E198" s="49">
        <f t="shared" ref="E198:F198" si="24">SUM(E199:E230)</f>
        <v>912.4</v>
      </c>
      <c r="F198" s="49">
        <f t="shared" si="24"/>
        <v>0</v>
      </c>
      <c r="G198" s="49">
        <f t="shared" ref="G198:N198" si="25">SUM(G199:G229)</f>
        <v>9</v>
      </c>
      <c r="H198" s="49">
        <f>SUM(H199:H230)</f>
        <v>328877.8</v>
      </c>
      <c r="I198" s="49">
        <f>SUM(I199:I230)</f>
        <v>912.4</v>
      </c>
      <c r="J198" s="49">
        <f t="shared" si="25"/>
        <v>0</v>
      </c>
      <c r="K198" s="49">
        <f t="shared" si="25"/>
        <v>0</v>
      </c>
      <c r="L198" s="49">
        <f>SUM(L199:L230)</f>
        <v>326406.7</v>
      </c>
      <c r="M198" s="49">
        <f>SUM(M199:M230)</f>
        <v>912.4</v>
      </c>
      <c r="N198" s="49">
        <f t="shared" si="25"/>
        <v>0</v>
      </c>
      <c r="O198" s="81"/>
      <c r="P198" s="112"/>
      <c r="Q198" s="81"/>
      <c r="R198" s="81"/>
      <c r="S198" s="55" t="s">
        <v>0</v>
      </c>
    </row>
    <row r="199" spans="1:20" s="14" customFormat="1" ht="57" customHeight="1" x14ac:dyDescent="0.25">
      <c r="A199" s="15" t="s">
        <v>189</v>
      </c>
      <c r="B199" s="89" t="s">
        <v>162</v>
      </c>
      <c r="C199" s="19">
        <v>0</v>
      </c>
      <c r="D199" s="34">
        <v>2400</v>
      </c>
      <c r="E199" s="34">
        <v>0</v>
      </c>
      <c r="F199" s="34">
        <v>0</v>
      </c>
      <c r="G199" s="111">
        <v>0</v>
      </c>
      <c r="H199" s="93">
        <v>2400</v>
      </c>
      <c r="I199" s="34">
        <v>0</v>
      </c>
      <c r="J199" s="34">
        <v>0</v>
      </c>
      <c r="K199" s="34">
        <v>0</v>
      </c>
      <c r="L199" s="93">
        <v>0</v>
      </c>
      <c r="M199" s="34">
        <v>0</v>
      </c>
      <c r="N199" s="34">
        <v>0</v>
      </c>
      <c r="O199" s="81" t="s">
        <v>591</v>
      </c>
      <c r="P199" s="41" t="s">
        <v>787</v>
      </c>
      <c r="Q199" s="81"/>
      <c r="R199" s="81" t="s">
        <v>492</v>
      </c>
      <c r="S199" s="16" t="s">
        <v>420</v>
      </c>
      <c r="T199" s="52" t="s">
        <v>415</v>
      </c>
    </row>
    <row r="200" spans="1:20" s="14" customFormat="1" ht="51.75" customHeight="1" x14ac:dyDescent="0.25">
      <c r="A200" s="147" t="s">
        <v>190</v>
      </c>
      <c r="B200" s="137" t="s">
        <v>163</v>
      </c>
      <c r="C200" s="19">
        <v>0</v>
      </c>
      <c r="D200" s="42">
        <f>220021.3+9227.7</f>
        <v>229249</v>
      </c>
      <c r="E200" s="42">
        <v>0</v>
      </c>
      <c r="F200" s="42">
        <v>0</v>
      </c>
      <c r="G200" s="111">
        <v>0</v>
      </c>
      <c r="H200" s="113">
        <v>229249</v>
      </c>
      <c r="I200" s="111">
        <v>0</v>
      </c>
      <c r="J200" s="111">
        <v>0</v>
      </c>
      <c r="K200" s="111">
        <v>0</v>
      </c>
      <c r="L200" s="93">
        <v>229196.3</v>
      </c>
      <c r="M200" s="111">
        <v>0</v>
      </c>
      <c r="N200" s="111">
        <v>0</v>
      </c>
      <c r="O200" s="74" t="s">
        <v>518</v>
      </c>
      <c r="P200" s="133" t="s">
        <v>788</v>
      </c>
      <c r="Q200" s="74"/>
      <c r="R200" s="81" t="s">
        <v>492</v>
      </c>
      <c r="S200" s="16" t="s">
        <v>374</v>
      </c>
      <c r="T200" s="52" t="s">
        <v>415</v>
      </c>
    </row>
    <row r="201" spans="1:20" s="14" customFormat="1" ht="14.25" customHeight="1" x14ac:dyDescent="0.25">
      <c r="A201" s="148"/>
      <c r="B201" s="146"/>
      <c r="C201" s="19">
        <v>0</v>
      </c>
      <c r="D201" s="42">
        <v>772</v>
      </c>
      <c r="E201" s="42">
        <v>0</v>
      </c>
      <c r="F201" s="42">
        <v>0</v>
      </c>
      <c r="G201" s="111">
        <v>0</v>
      </c>
      <c r="H201" s="113">
        <v>772</v>
      </c>
      <c r="I201" s="111">
        <v>0</v>
      </c>
      <c r="J201" s="111">
        <v>0</v>
      </c>
      <c r="K201" s="111">
        <v>0</v>
      </c>
      <c r="L201" s="113">
        <v>772</v>
      </c>
      <c r="M201" s="111">
        <v>0</v>
      </c>
      <c r="N201" s="111">
        <v>0</v>
      </c>
      <c r="O201" s="81" t="s">
        <v>546</v>
      </c>
      <c r="P201" s="133" t="s">
        <v>789</v>
      </c>
      <c r="Q201" s="81"/>
      <c r="R201" s="81" t="s">
        <v>492</v>
      </c>
      <c r="S201" s="52" t="s">
        <v>429</v>
      </c>
      <c r="T201" s="52" t="s">
        <v>429</v>
      </c>
    </row>
    <row r="202" spans="1:20" s="14" customFormat="1" ht="16.5" customHeight="1" x14ac:dyDescent="0.25">
      <c r="A202" s="149"/>
      <c r="B202" s="138"/>
      <c r="C202" s="42">
        <v>0</v>
      </c>
      <c r="D202" s="42">
        <v>26540.9</v>
      </c>
      <c r="E202" s="42">
        <v>0</v>
      </c>
      <c r="F202" s="42">
        <v>0</v>
      </c>
      <c r="G202" s="111">
        <v>0</v>
      </c>
      <c r="H202" s="113">
        <v>26540.9</v>
      </c>
      <c r="I202" s="111">
        <v>0</v>
      </c>
      <c r="J202" s="111">
        <v>0</v>
      </c>
      <c r="K202" s="111">
        <v>0</v>
      </c>
      <c r="L202" s="113">
        <v>26540.9</v>
      </c>
      <c r="M202" s="111">
        <v>0</v>
      </c>
      <c r="N202" s="111">
        <v>0</v>
      </c>
      <c r="O202" s="79" t="s">
        <v>551</v>
      </c>
      <c r="P202" s="133" t="s">
        <v>789</v>
      </c>
      <c r="Q202" s="79"/>
      <c r="R202" s="81" t="s">
        <v>492</v>
      </c>
      <c r="S202" s="52" t="s">
        <v>473</v>
      </c>
      <c r="T202" s="16" t="s">
        <v>473</v>
      </c>
    </row>
    <row r="203" spans="1:20" s="14" customFormat="1" ht="68.25" customHeight="1" x14ac:dyDescent="0.25">
      <c r="A203" s="15" t="s">
        <v>191</v>
      </c>
      <c r="B203" s="89" t="s">
        <v>164</v>
      </c>
      <c r="C203" s="19">
        <v>0</v>
      </c>
      <c r="D203" s="42">
        <f>4500+4800</f>
        <v>9300</v>
      </c>
      <c r="E203" s="42">
        <v>0</v>
      </c>
      <c r="F203" s="42">
        <v>0</v>
      </c>
      <c r="G203" s="111">
        <v>9</v>
      </c>
      <c r="H203" s="111">
        <v>9300</v>
      </c>
      <c r="I203" s="111">
        <v>0</v>
      </c>
      <c r="J203" s="111">
        <v>0</v>
      </c>
      <c r="K203" s="111">
        <v>0</v>
      </c>
      <c r="L203" s="113">
        <v>9300</v>
      </c>
      <c r="M203" s="111">
        <v>0</v>
      </c>
      <c r="N203" s="111">
        <v>0</v>
      </c>
      <c r="O203" s="81" t="s">
        <v>566</v>
      </c>
      <c r="P203" s="41" t="s">
        <v>623</v>
      </c>
      <c r="Q203" s="81"/>
      <c r="R203" s="81" t="s">
        <v>492</v>
      </c>
      <c r="S203" s="16" t="s">
        <v>420</v>
      </c>
      <c r="T203" s="52" t="s">
        <v>415</v>
      </c>
    </row>
    <row r="204" spans="1:20" s="14" customFormat="1" ht="95.25" customHeight="1" x14ac:dyDescent="0.25">
      <c r="A204" s="15" t="s">
        <v>192</v>
      </c>
      <c r="B204" s="89" t="s">
        <v>165</v>
      </c>
      <c r="C204" s="19">
        <v>0</v>
      </c>
      <c r="D204" s="42">
        <v>1000</v>
      </c>
      <c r="E204" s="42">
        <v>0</v>
      </c>
      <c r="F204" s="42">
        <v>0</v>
      </c>
      <c r="G204" s="111">
        <v>0</v>
      </c>
      <c r="H204" s="111">
        <v>1000</v>
      </c>
      <c r="I204" s="111">
        <v>0</v>
      </c>
      <c r="J204" s="111">
        <v>0</v>
      </c>
      <c r="K204" s="111">
        <v>0</v>
      </c>
      <c r="L204" s="111">
        <v>1000</v>
      </c>
      <c r="M204" s="111">
        <v>0</v>
      </c>
      <c r="N204" s="111">
        <v>0</v>
      </c>
      <c r="O204" s="81" t="s">
        <v>567</v>
      </c>
      <c r="P204" s="41" t="s">
        <v>624</v>
      </c>
      <c r="Q204" s="81"/>
      <c r="R204" s="81" t="s">
        <v>492</v>
      </c>
      <c r="S204" s="16" t="s">
        <v>420</v>
      </c>
      <c r="T204" s="52" t="s">
        <v>415</v>
      </c>
    </row>
    <row r="205" spans="1:20" s="14" customFormat="1" ht="99.75" customHeight="1" x14ac:dyDescent="0.25">
      <c r="A205" s="15" t="s">
        <v>193</v>
      </c>
      <c r="B205" s="89" t="s">
        <v>166</v>
      </c>
      <c r="C205" s="19">
        <v>0</v>
      </c>
      <c r="D205" s="42">
        <v>150</v>
      </c>
      <c r="E205" s="42">
        <v>0</v>
      </c>
      <c r="F205" s="42">
        <v>0</v>
      </c>
      <c r="G205" s="111">
        <v>0</v>
      </c>
      <c r="H205" s="113">
        <v>150</v>
      </c>
      <c r="I205" s="111">
        <v>0</v>
      </c>
      <c r="J205" s="111">
        <v>0</v>
      </c>
      <c r="K205" s="111">
        <v>0</v>
      </c>
      <c r="L205" s="113">
        <v>150</v>
      </c>
      <c r="M205" s="111">
        <v>0</v>
      </c>
      <c r="N205" s="111">
        <v>0</v>
      </c>
      <c r="O205" s="81" t="s">
        <v>568</v>
      </c>
      <c r="P205" s="41" t="s">
        <v>790</v>
      </c>
      <c r="Q205" s="81"/>
      <c r="R205" s="81" t="s">
        <v>492</v>
      </c>
      <c r="S205" s="16" t="s">
        <v>420</v>
      </c>
      <c r="T205" s="52" t="s">
        <v>415</v>
      </c>
    </row>
    <row r="206" spans="1:20" s="14" customFormat="1" ht="86.25" customHeight="1" x14ac:dyDescent="0.25">
      <c r="A206" s="15" t="s">
        <v>194</v>
      </c>
      <c r="B206" s="89" t="s">
        <v>167</v>
      </c>
      <c r="C206" s="19">
        <v>0</v>
      </c>
      <c r="D206" s="42">
        <v>4990</v>
      </c>
      <c r="E206" s="42">
        <v>0</v>
      </c>
      <c r="F206" s="42">
        <v>0</v>
      </c>
      <c r="G206" s="111">
        <v>0</v>
      </c>
      <c r="H206" s="113">
        <v>4990</v>
      </c>
      <c r="I206" s="111">
        <v>0</v>
      </c>
      <c r="J206" s="111">
        <v>0</v>
      </c>
      <c r="K206" s="111">
        <v>0</v>
      </c>
      <c r="L206" s="113">
        <v>4990</v>
      </c>
      <c r="M206" s="111">
        <v>0</v>
      </c>
      <c r="N206" s="111">
        <v>0</v>
      </c>
      <c r="O206" s="81" t="s">
        <v>569</v>
      </c>
      <c r="P206" s="41" t="s">
        <v>569</v>
      </c>
      <c r="Q206" s="81"/>
      <c r="R206" s="81" t="s">
        <v>492</v>
      </c>
      <c r="S206" s="16" t="s">
        <v>420</v>
      </c>
      <c r="T206" s="52" t="s">
        <v>415</v>
      </c>
    </row>
    <row r="207" spans="1:20" s="14" customFormat="1" ht="74.25" customHeight="1" x14ac:dyDescent="0.25">
      <c r="A207" s="15" t="s">
        <v>195</v>
      </c>
      <c r="B207" s="89" t="s">
        <v>168</v>
      </c>
      <c r="C207" s="42">
        <v>0</v>
      </c>
      <c r="D207" s="42">
        <v>1720</v>
      </c>
      <c r="E207" s="42">
        <v>0</v>
      </c>
      <c r="F207" s="42">
        <v>0</v>
      </c>
      <c r="G207" s="111">
        <v>0</v>
      </c>
      <c r="H207" s="113">
        <v>1720</v>
      </c>
      <c r="I207" s="111">
        <v>0</v>
      </c>
      <c r="J207" s="111">
        <v>0</v>
      </c>
      <c r="K207" s="111">
        <v>0</v>
      </c>
      <c r="L207" s="113">
        <v>1720</v>
      </c>
      <c r="M207" s="111">
        <v>0</v>
      </c>
      <c r="N207" s="111">
        <v>0</v>
      </c>
      <c r="O207" s="81" t="s">
        <v>570</v>
      </c>
      <c r="P207" s="41" t="s">
        <v>836</v>
      </c>
      <c r="Q207" s="81"/>
      <c r="R207" s="81" t="s">
        <v>492</v>
      </c>
      <c r="S207" s="16" t="s">
        <v>420</v>
      </c>
      <c r="T207" s="52" t="s">
        <v>415</v>
      </c>
    </row>
    <row r="208" spans="1:20" s="14" customFormat="1" ht="72.75" customHeight="1" x14ac:dyDescent="0.25">
      <c r="A208" s="15" t="s">
        <v>196</v>
      </c>
      <c r="B208" s="89" t="s">
        <v>169</v>
      </c>
      <c r="C208" s="42">
        <v>0</v>
      </c>
      <c r="D208" s="42">
        <v>0</v>
      </c>
      <c r="E208" s="42">
        <v>0</v>
      </c>
      <c r="F208" s="42">
        <v>0</v>
      </c>
      <c r="G208" s="111">
        <v>0</v>
      </c>
      <c r="H208" s="111">
        <v>0</v>
      </c>
      <c r="I208" s="111">
        <v>0</v>
      </c>
      <c r="J208" s="111">
        <v>0</v>
      </c>
      <c r="K208" s="111">
        <v>0</v>
      </c>
      <c r="L208" s="111">
        <v>0</v>
      </c>
      <c r="M208" s="111">
        <v>0</v>
      </c>
      <c r="N208" s="111">
        <v>0</v>
      </c>
      <c r="O208" s="81"/>
      <c r="P208" s="41" t="s">
        <v>837</v>
      </c>
      <c r="Q208" s="81"/>
      <c r="R208" s="81"/>
      <c r="S208" s="16" t="s">
        <v>420</v>
      </c>
      <c r="T208" s="52" t="s">
        <v>415</v>
      </c>
    </row>
    <row r="209" spans="1:20" s="14" customFormat="1" ht="29.25" customHeight="1" x14ac:dyDescent="0.25">
      <c r="A209" s="15" t="s">
        <v>197</v>
      </c>
      <c r="B209" s="89" t="s">
        <v>170</v>
      </c>
      <c r="C209" s="42">
        <v>0</v>
      </c>
      <c r="D209" s="42">
        <v>6623</v>
      </c>
      <c r="E209" s="42">
        <v>0</v>
      </c>
      <c r="F209" s="42">
        <v>0</v>
      </c>
      <c r="G209" s="111">
        <v>0</v>
      </c>
      <c r="H209" s="111">
        <v>6623</v>
      </c>
      <c r="I209" s="111">
        <v>0</v>
      </c>
      <c r="J209" s="111">
        <v>0</v>
      </c>
      <c r="K209" s="111">
        <v>0</v>
      </c>
      <c r="L209" s="111">
        <v>6605</v>
      </c>
      <c r="M209" s="111">
        <v>0</v>
      </c>
      <c r="N209" s="111">
        <v>0</v>
      </c>
      <c r="O209" s="81"/>
      <c r="P209" s="41" t="s">
        <v>657</v>
      </c>
      <c r="Q209" s="81"/>
      <c r="R209" s="81" t="s">
        <v>492</v>
      </c>
      <c r="S209" s="16" t="s">
        <v>420</v>
      </c>
      <c r="T209" s="52" t="s">
        <v>415</v>
      </c>
    </row>
    <row r="210" spans="1:20" s="14" customFormat="1" ht="27.75" customHeight="1" x14ac:dyDescent="0.25">
      <c r="A210" s="15" t="s">
        <v>198</v>
      </c>
      <c r="B210" s="89" t="s">
        <v>171</v>
      </c>
      <c r="C210" s="42">
        <v>0</v>
      </c>
      <c r="D210" s="42">
        <v>1150</v>
      </c>
      <c r="E210" s="42">
        <v>0</v>
      </c>
      <c r="F210" s="42">
        <v>0</v>
      </c>
      <c r="G210" s="111">
        <v>0</v>
      </c>
      <c r="H210" s="113">
        <v>1150</v>
      </c>
      <c r="I210" s="111">
        <v>0</v>
      </c>
      <c r="J210" s="111">
        <v>0</v>
      </c>
      <c r="K210" s="111">
        <v>0</v>
      </c>
      <c r="L210" s="113">
        <v>1150</v>
      </c>
      <c r="M210" s="111">
        <v>0</v>
      </c>
      <c r="N210" s="111">
        <v>0</v>
      </c>
      <c r="O210" s="81"/>
      <c r="P210" s="41" t="s">
        <v>791</v>
      </c>
      <c r="Q210" s="81"/>
      <c r="R210" s="81" t="s">
        <v>492</v>
      </c>
      <c r="S210" s="16" t="s">
        <v>420</v>
      </c>
      <c r="T210" s="52" t="s">
        <v>415</v>
      </c>
    </row>
    <row r="211" spans="1:20" s="14" customFormat="1" ht="90.75" customHeight="1" x14ac:dyDescent="0.25">
      <c r="A211" s="15" t="s">
        <v>199</v>
      </c>
      <c r="B211" s="89" t="s">
        <v>172</v>
      </c>
      <c r="C211" s="42">
        <v>0</v>
      </c>
      <c r="D211" s="42">
        <f>419.5+374</f>
        <v>793.5</v>
      </c>
      <c r="E211" s="42">
        <v>0</v>
      </c>
      <c r="F211" s="42">
        <v>0</v>
      </c>
      <c r="G211" s="111">
        <v>0</v>
      </c>
      <c r="H211" s="113">
        <v>793.5</v>
      </c>
      <c r="I211" s="111">
        <v>0</v>
      </c>
      <c r="J211" s="111">
        <v>0</v>
      </c>
      <c r="K211" s="111">
        <v>0</v>
      </c>
      <c r="L211" s="113">
        <v>793.5</v>
      </c>
      <c r="M211" s="111">
        <v>0</v>
      </c>
      <c r="N211" s="111">
        <v>0</v>
      </c>
      <c r="O211" s="81"/>
      <c r="P211" s="41" t="s">
        <v>641</v>
      </c>
      <c r="Q211" s="81"/>
      <c r="R211" s="81" t="s">
        <v>492</v>
      </c>
      <c r="S211" s="16" t="s">
        <v>621</v>
      </c>
      <c r="T211" s="52" t="s">
        <v>415</v>
      </c>
    </row>
    <row r="212" spans="1:20" s="14" customFormat="1" ht="55.5" customHeight="1" x14ac:dyDescent="0.25">
      <c r="A212" s="15" t="s">
        <v>200</v>
      </c>
      <c r="B212" s="89" t="s">
        <v>173</v>
      </c>
      <c r="C212" s="42">
        <v>0</v>
      </c>
      <c r="D212" s="42">
        <v>320</v>
      </c>
      <c r="E212" s="42">
        <v>0</v>
      </c>
      <c r="F212" s="42">
        <v>0</v>
      </c>
      <c r="G212" s="111">
        <v>0</v>
      </c>
      <c r="H212" s="111">
        <v>320</v>
      </c>
      <c r="I212" s="111">
        <v>0</v>
      </c>
      <c r="J212" s="111">
        <v>0</v>
      </c>
      <c r="K212" s="111">
        <v>0</v>
      </c>
      <c r="L212" s="113">
        <v>320</v>
      </c>
      <c r="M212" s="111">
        <v>0</v>
      </c>
      <c r="N212" s="111">
        <v>0</v>
      </c>
      <c r="O212" s="81"/>
      <c r="P212" s="41" t="s">
        <v>792</v>
      </c>
      <c r="Q212" s="81"/>
      <c r="R212" s="81" t="s">
        <v>492</v>
      </c>
      <c r="S212" s="16" t="s">
        <v>420</v>
      </c>
      <c r="T212" s="52" t="s">
        <v>415</v>
      </c>
    </row>
    <row r="213" spans="1:20" s="14" customFormat="1" ht="56.25" customHeight="1" x14ac:dyDescent="0.25">
      <c r="A213" s="15" t="s">
        <v>201</v>
      </c>
      <c r="B213" s="89" t="s">
        <v>174</v>
      </c>
      <c r="C213" s="19">
        <v>0</v>
      </c>
      <c r="D213" s="42">
        <v>0</v>
      </c>
      <c r="E213" s="42">
        <v>0</v>
      </c>
      <c r="F213" s="42">
        <v>0</v>
      </c>
      <c r="G213" s="111">
        <v>0</v>
      </c>
      <c r="H213" s="111">
        <v>0</v>
      </c>
      <c r="I213" s="111">
        <v>0</v>
      </c>
      <c r="J213" s="111">
        <v>0</v>
      </c>
      <c r="K213" s="111">
        <v>0</v>
      </c>
      <c r="L213" s="111">
        <v>0</v>
      </c>
      <c r="M213" s="111">
        <v>0</v>
      </c>
      <c r="N213" s="111">
        <v>0</v>
      </c>
      <c r="O213" s="81"/>
      <c r="P213" s="41" t="s">
        <v>793</v>
      </c>
      <c r="Q213" s="81"/>
      <c r="R213" s="81" t="s">
        <v>492</v>
      </c>
      <c r="S213" s="16" t="s">
        <v>420</v>
      </c>
      <c r="T213" s="52" t="s">
        <v>415</v>
      </c>
    </row>
    <row r="214" spans="1:20" s="14" customFormat="1" ht="42.75" customHeight="1" x14ac:dyDescent="0.25">
      <c r="A214" s="15" t="s">
        <v>202</v>
      </c>
      <c r="B214" s="89" t="s">
        <v>175</v>
      </c>
      <c r="C214" s="19">
        <v>0</v>
      </c>
      <c r="D214" s="42">
        <v>665.6</v>
      </c>
      <c r="E214" s="42">
        <v>0</v>
      </c>
      <c r="F214" s="42">
        <v>0</v>
      </c>
      <c r="G214" s="111">
        <v>0</v>
      </c>
      <c r="H214" s="113">
        <v>665.6</v>
      </c>
      <c r="I214" s="111">
        <v>0</v>
      </c>
      <c r="J214" s="111">
        <v>0</v>
      </c>
      <c r="K214" s="111">
        <v>0</v>
      </c>
      <c r="L214" s="113">
        <v>665.6</v>
      </c>
      <c r="M214" s="111">
        <v>0</v>
      </c>
      <c r="N214" s="111">
        <v>0</v>
      </c>
      <c r="O214" s="81"/>
      <c r="P214" s="41" t="s">
        <v>794</v>
      </c>
      <c r="Q214" s="81"/>
      <c r="R214" s="81" t="s">
        <v>492</v>
      </c>
      <c r="S214" s="16" t="s">
        <v>420</v>
      </c>
      <c r="T214" s="52" t="s">
        <v>415</v>
      </c>
    </row>
    <row r="215" spans="1:20" s="14" customFormat="1" ht="24" customHeight="1" x14ac:dyDescent="0.25">
      <c r="A215" s="15" t="s">
        <v>203</v>
      </c>
      <c r="B215" s="89" t="s">
        <v>176</v>
      </c>
      <c r="C215" s="19">
        <v>0</v>
      </c>
      <c r="D215" s="42">
        <v>99.8</v>
      </c>
      <c r="E215" s="42">
        <v>0</v>
      </c>
      <c r="F215" s="42">
        <v>0</v>
      </c>
      <c r="G215" s="111">
        <v>0</v>
      </c>
      <c r="H215" s="111">
        <v>99.8</v>
      </c>
      <c r="I215" s="111">
        <v>0</v>
      </c>
      <c r="J215" s="111">
        <v>0</v>
      </c>
      <c r="K215" s="111">
        <v>0</v>
      </c>
      <c r="L215" s="111">
        <v>99.8</v>
      </c>
      <c r="M215" s="111">
        <v>0</v>
      </c>
      <c r="N215" s="111">
        <v>0</v>
      </c>
      <c r="O215" s="81" t="s">
        <v>580</v>
      </c>
      <c r="P215" s="41" t="s">
        <v>580</v>
      </c>
      <c r="Q215" s="81"/>
      <c r="R215" s="81" t="s">
        <v>492</v>
      </c>
      <c r="S215" s="16" t="s">
        <v>420</v>
      </c>
      <c r="T215" s="52" t="s">
        <v>415</v>
      </c>
    </row>
    <row r="216" spans="1:20" s="14" customFormat="1" ht="42" customHeight="1" x14ac:dyDescent="0.25">
      <c r="A216" s="15" t="s">
        <v>205</v>
      </c>
      <c r="B216" s="89" t="s">
        <v>177</v>
      </c>
      <c r="C216" s="19">
        <v>0</v>
      </c>
      <c r="D216" s="42">
        <v>200</v>
      </c>
      <c r="E216" s="42">
        <v>0</v>
      </c>
      <c r="F216" s="42">
        <v>0</v>
      </c>
      <c r="G216" s="111">
        <v>0</v>
      </c>
      <c r="H216" s="111">
        <v>200</v>
      </c>
      <c r="I216" s="111">
        <v>0</v>
      </c>
      <c r="J216" s="111">
        <v>0</v>
      </c>
      <c r="K216" s="111">
        <v>0</v>
      </c>
      <c r="L216" s="113">
        <v>200</v>
      </c>
      <c r="M216" s="111">
        <v>0</v>
      </c>
      <c r="N216" s="111">
        <v>0</v>
      </c>
      <c r="O216" s="82" t="s">
        <v>587</v>
      </c>
      <c r="P216" s="79" t="s">
        <v>795</v>
      </c>
      <c r="Q216" s="82"/>
      <c r="R216" s="81" t="s">
        <v>492</v>
      </c>
      <c r="S216" s="16" t="s">
        <v>420</v>
      </c>
      <c r="T216" s="52" t="s">
        <v>415</v>
      </c>
    </row>
    <row r="217" spans="1:20" s="14" customFormat="1" ht="85.5" customHeight="1" x14ac:dyDescent="0.25">
      <c r="A217" s="15" t="s">
        <v>204</v>
      </c>
      <c r="B217" s="89" t="s">
        <v>178</v>
      </c>
      <c r="C217" s="19">
        <v>0</v>
      </c>
      <c r="D217" s="42">
        <v>4502.3999999999996</v>
      </c>
      <c r="E217" s="42">
        <v>0</v>
      </c>
      <c r="F217" s="42">
        <v>0</v>
      </c>
      <c r="G217" s="111">
        <v>0</v>
      </c>
      <c r="H217" s="111">
        <v>4502.3999999999996</v>
      </c>
      <c r="I217" s="111">
        <v>0</v>
      </c>
      <c r="J217" s="111">
        <v>0</v>
      </c>
      <c r="K217" s="111">
        <v>0</v>
      </c>
      <c r="L217" s="113">
        <v>4502.3999999999996</v>
      </c>
      <c r="M217" s="111">
        <v>0</v>
      </c>
      <c r="N217" s="111">
        <v>0</v>
      </c>
      <c r="O217" s="81" t="s">
        <v>571</v>
      </c>
      <c r="P217" s="41" t="s">
        <v>834</v>
      </c>
      <c r="Q217" s="81"/>
      <c r="R217" s="81" t="s">
        <v>492</v>
      </c>
      <c r="S217" s="16" t="s">
        <v>420</v>
      </c>
      <c r="T217" s="52" t="s">
        <v>415</v>
      </c>
    </row>
    <row r="218" spans="1:20" s="14" customFormat="1" ht="56.25" customHeight="1" x14ac:dyDescent="0.25">
      <c r="A218" s="15" t="s">
        <v>206</v>
      </c>
      <c r="B218" s="89" t="s">
        <v>476</v>
      </c>
      <c r="C218" s="19">
        <v>0</v>
      </c>
      <c r="D218" s="42">
        <v>864</v>
      </c>
      <c r="E218" s="42">
        <v>0</v>
      </c>
      <c r="F218" s="42">
        <v>0</v>
      </c>
      <c r="G218" s="111">
        <v>0</v>
      </c>
      <c r="H218" s="111">
        <v>864</v>
      </c>
      <c r="I218" s="111">
        <v>0</v>
      </c>
      <c r="J218" s="111">
        <v>0</v>
      </c>
      <c r="K218" s="111">
        <v>0</v>
      </c>
      <c r="L218" s="113">
        <v>864</v>
      </c>
      <c r="M218" s="111">
        <v>0</v>
      </c>
      <c r="N218" s="111">
        <v>0</v>
      </c>
      <c r="O218" s="81"/>
      <c r="P218" s="41" t="s">
        <v>796</v>
      </c>
      <c r="Q218" s="81"/>
      <c r="R218" s="81" t="s">
        <v>492</v>
      </c>
      <c r="S218" s="16" t="s">
        <v>621</v>
      </c>
      <c r="T218" s="52" t="s">
        <v>415</v>
      </c>
    </row>
    <row r="219" spans="1:20" s="14" customFormat="1" ht="26.25" customHeight="1" x14ac:dyDescent="0.25">
      <c r="A219" s="15" t="s">
        <v>207</v>
      </c>
      <c r="B219" s="89" t="s">
        <v>179</v>
      </c>
      <c r="C219" s="19">
        <v>0</v>
      </c>
      <c r="D219" s="42">
        <v>100</v>
      </c>
      <c r="E219" s="42">
        <v>0</v>
      </c>
      <c r="F219" s="42">
        <v>0</v>
      </c>
      <c r="G219" s="111">
        <v>0</v>
      </c>
      <c r="H219" s="111">
        <v>100</v>
      </c>
      <c r="I219" s="111">
        <v>0</v>
      </c>
      <c r="J219" s="111">
        <v>0</v>
      </c>
      <c r="K219" s="111">
        <v>0</v>
      </c>
      <c r="L219" s="113">
        <v>100</v>
      </c>
      <c r="M219" s="111">
        <v>0</v>
      </c>
      <c r="N219" s="111">
        <v>0</v>
      </c>
      <c r="O219" s="81" t="s">
        <v>494</v>
      </c>
      <c r="P219" s="41" t="s">
        <v>797</v>
      </c>
      <c r="Q219" s="81"/>
      <c r="R219" s="81" t="s">
        <v>492</v>
      </c>
      <c r="S219" s="16" t="s">
        <v>420</v>
      </c>
      <c r="T219" s="52" t="s">
        <v>415</v>
      </c>
    </row>
    <row r="220" spans="1:20" s="14" customFormat="1" ht="90.75" customHeight="1" x14ac:dyDescent="0.25">
      <c r="A220" s="15" t="s">
        <v>208</v>
      </c>
      <c r="B220" s="89" t="s">
        <v>180</v>
      </c>
      <c r="C220" s="19">
        <v>0</v>
      </c>
      <c r="D220" s="42">
        <v>8200</v>
      </c>
      <c r="E220" s="42">
        <v>0</v>
      </c>
      <c r="F220" s="42">
        <v>0</v>
      </c>
      <c r="G220" s="111">
        <v>0</v>
      </c>
      <c r="H220" s="111">
        <v>8200</v>
      </c>
      <c r="I220" s="111">
        <v>0</v>
      </c>
      <c r="J220" s="111">
        <v>0</v>
      </c>
      <c r="K220" s="111">
        <v>0</v>
      </c>
      <c r="L220" s="113">
        <v>8199.6</v>
      </c>
      <c r="M220" s="111">
        <v>0</v>
      </c>
      <c r="N220" s="111">
        <v>0</v>
      </c>
      <c r="O220" s="81" t="s">
        <v>572</v>
      </c>
      <c r="P220" s="41" t="s">
        <v>798</v>
      </c>
      <c r="Q220" s="81"/>
      <c r="R220" s="81" t="s">
        <v>492</v>
      </c>
      <c r="S220" s="16" t="s">
        <v>420</v>
      </c>
      <c r="T220" s="52" t="s">
        <v>415</v>
      </c>
    </row>
    <row r="221" spans="1:20" s="14" customFormat="1" ht="68.25" customHeight="1" x14ac:dyDescent="0.25">
      <c r="A221" s="15" t="s">
        <v>209</v>
      </c>
      <c r="B221" s="89" t="s">
        <v>181</v>
      </c>
      <c r="C221" s="19">
        <v>0</v>
      </c>
      <c r="D221" s="42">
        <v>0</v>
      </c>
      <c r="E221" s="42">
        <v>0</v>
      </c>
      <c r="F221" s="42">
        <v>0</v>
      </c>
      <c r="G221" s="111">
        <v>0</v>
      </c>
      <c r="H221" s="111">
        <v>0</v>
      </c>
      <c r="I221" s="111">
        <v>0</v>
      </c>
      <c r="J221" s="111">
        <v>0</v>
      </c>
      <c r="K221" s="111">
        <v>0</v>
      </c>
      <c r="L221" s="111">
        <v>0</v>
      </c>
      <c r="M221" s="111">
        <v>0</v>
      </c>
      <c r="N221" s="111">
        <v>0</v>
      </c>
      <c r="O221" s="81" t="s">
        <v>573</v>
      </c>
      <c r="P221" s="41" t="s">
        <v>573</v>
      </c>
      <c r="Q221" s="81"/>
      <c r="R221" s="81"/>
      <c r="S221" s="16" t="s">
        <v>420</v>
      </c>
      <c r="T221" s="52" t="s">
        <v>415</v>
      </c>
    </row>
    <row r="222" spans="1:20" s="14" customFormat="1" ht="29.25" customHeight="1" x14ac:dyDescent="0.25">
      <c r="A222" s="15" t="s">
        <v>210</v>
      </c>
      <c r="B222" s="89" t="s">
        <v>162</v>
      </c>
      <c r="C222" s="19">
        <v>0</v>
      </c>
      <c r="D222" s="42">
        <v>150</v>
      </c>
      <c r="E222" s="42">
        <v>0</v>
      </c>
      <c r="F222" s="42">
        <v>0</v>
      </c>
      <c r="G222" s="111">
        <v>0</v>
      </c>
      <c r="H222" s="111">
        <v>150</v>
      </c>
      <c r="I222" s="111">
        <v>0</v>
      </c>
      <c r="J222" s="111">
        <v>0</v>
      </c>
      <c r="K222" s="111">
        <v>0</v>
      </c>
      <c r="L222" s="111">
        <v>150</v>
      </c>
      <c r="M222" s="111">
        <v>0</v>
      </c>
      <c r="N222" s="111">
        <v>0</v>
      </c>
      <c r="O222" s="81"/>
      <c r="P222" s="41" t="s">
        <v>658</v>
      </c>
      <c r="Q222" s="81"/>
      <c r="R222" s="81" t="s">
        <v>492</v>
      </c>
      <c r="S222" s="16" t="s">
        <v>420</v>
      </c>
      <c r="T222" s="52" t="s">
        <v>415</v>
      </c>
    </row>
    <row r="223" spans="1:20" s="14" customFormat="1" ht="40.5" customHeight="1" x14ac:dyDescent="0.25">
      <c r="A223" s="15" t="s">
        <v>211</v>
      </c>
      <c r="B223" s="89" t="s">
        <v>182</v>
      </c>
      <c r="C223" s="19">
        <v>0</v>
      </c>
      <c r="D223" s="42">
        <v>150</v>
      </c>
      <c r="E223" s="42">
        <v>0</v>
      </c>
      <c r="F223" s="42">
        <v>0</v>
      </c>
      <c r="G223" s="111">
        <v>0</v>
      </c>
      <c r="H223" s="111">
        <v>150</v>
      </c>
      <c r="I223" s="111">
        <v>0</v>
      </c>
      <c r="J223" s="111">
        <v>0</v>
      </c>
      <c r="K223" s="111">
        <v>0</v>
      </c>
      <c r="L223" s="111">
        <v>150</v>
      </c>
      <c r="M223" s="111">
        <v>0</v>
      </c>
      <c r="N223" s="111">
        <v>0</v>
      </c>
      <c r="O223" s="81"/>
      <c r="P223" s="41" t="s">
        <v>661</v>
      </c>
      <c r="Q223" s="81"/>
      <c r="R223" s="81" t="s">
        <v>492</v>
      </c>
      <c r="S223" s="16" t="s">
        <v>420</v>
      </c>
      <c r="T223" s="52" t="s">
        <v>415</v>
      </c>
    </row>
    <row r="224" spans="1:20" s="14" customFormat="1" ht="46.5" customHeight="1" x14ac:dyDescent="0.25">
      <c r="A224" s="15" t="s">
        <v>212</v>
      </c>
      <c r="B224" s="89" t="s">
        <v>183</v>
      </c>
      <c r="C224" s="19">
        <v>0</v>
      </c>
      <c r="D224" s="42">
        <v>104</v>
      </c>
      <c r="E224" s="42">
        <v>0</v>
      </c>
      <c r="F224" s="42">
        <v>0</v>
      </c>
      <c r="G224" s="111">
        <v>0</v>
      </c>
      <c r="H224" s="111">
        <v>104</v>
      </c>
      <c r="I224" s="111">
        <v>0</v>
      </c>
      <c r="J224" s="111">
        <v>0</v>
      </c>
      <c r="K224" s="111">
        <v>0</v>
      </c>
      <c r="L224" s="113">
        <v>104</v>
      </c>
      <c r="M224" s="111">
        <v>0</v>
      </c>
      <c r="N224" s="111">
        <v>0</v>
      </c>
      <c r="O224" s="81"/>
      <c r="P224" s="41" t="s">
        <v>799</v>
      </c>
      <c r="Q224" s="81"/>
      <c r="R224" s="81" t="s">
        <v>492</v>
      </c>
      <c r="S224" s="16" t="s">
        <v>420</v>
      </c>
      <c r="T224" s="52" t="s">
        <v>415</v>
      </c>
    </row>
    <row r="225" spans="1:20" s="14" customFormat="1" ht="42" customHeight="1" x14ac:dyDescent="0.25">
      <c r="A225" s="15" t="s">
        <v>213</v>
      </c>
      <c r="B225" s="89" t="s">
        <v>184</v>
      </c>
      <c r="C225" s="19">
        <v>0</v>
      </c>
      <c r="D225" s="42">
        <v>166</v>
      </c>
      <c r="E225" s="42">
        <v>0</v>
      </c>
      <c r="F225" s="42">
        <v>0</v>
      </c>
      <c r="G225" s="111">
        <v>0</v>
      </c>
      <c r="H225" s="111">
        <v>166</v>
      </c>
      <c r="I225" s="111">
        <v>0</v>
      </c>
      <c r="J225" s="111">
        <v>0</v>
      </c>
      <c r="K225" s="111">
        <v>0</v>
      </c>
      <c r="L225" s="113">
        <v>166</v>
      </c>
      <c r="M225" s="111">
        <v>0</v>
      </c>
      <c r="N225" s="111">
        <v>0</v>
      </c>
      <c r="O225" s="81"/>
      <c r="P225" s="41" t="s">
        <v>662</v>
      </c>
      <c r="Q225" s="81"/>
      <c r="R225" s="81" t="s">
        <v>492</v>
      </c>
      <c r="S225" s="16" t="s">
        <v>420</v>
      </c>
      <c r="T225" s="52" t="s">
        <v>415</v>
      </c>
    </row>
    <row r="226" spans="1:20" s="14" customFormat="1" ht="68.25" customHeight="1" x14ac:dyDescent="0.25">
      <c r="A226" s="15" t="s">
        <v>214</v>
      </c>
      <c r="B226" s="89" t="s">
        <v>185</v>
      </c>
      <c r="C226" s="19">
        <v>0</v>
      </c>
      <c r="D226" s="42">
        <v>300</v>
      </c>
      <c r="E226" s="42">
        <v>0</v>
      </c>
      <c r="F226" s="42">
        <v>0</v>
      </c>
      <c r="G226" s="111">
        <v>0</v>
      </c>
      <c r="H226" s="113">
        <v>300</v>
      </c>
      <c r="I226" s="111">
        <v>0</v>
      </c>
      <c r="J226" s="111">
        <v>0</v>
      </c>
      <c r="K226" s="111">
        <v>0</v>
      </c>
      <c r="L226" s="113">
        <v>300</v>
      </c>
      <c r="M226" s="111">
        <v>0</v>
      </c>
      <c r="N226" s="111">
        <v>0</v>
      </c>
      <c r="O226" s="81"/>
      <c r="P226" s="41" t="s">
        <v>800</v>
      </c>
      <c r="Q226" s="81"/>
      <c r="R226" s="81" t="s">
        <v>492</v>
      </c>
      <c r="S226" s="16" t="s">
        <v>420</v>
      </c>
      <c r="T226" s="52" t="s">
        <v>415</v>
      </c>
    </row>
    <row r="227" spans="1:20" s="14" customFormat="1" ht="96" customHeight="1" x14ac:dyDescent="0.25">
      <c r="A227" s="15" t="s">
        <v>215</v>
      </c>
      <c r="B227" s="89" t="s">
        <v>186</v>
      </c>
      <c r="C227" s="19">
        <v>0</v>
      </c>
      <c r="D227" s="42">
        <v>4000</v>
      </c>
      <c r="E227" s="42">
        <v>0</v>
      </c>
      <c r="F227" s="42">
        <v>0</v>
      </c>
      <c r="G227" s="111">
        <v>0</v>
      </c>
      <c r="H227" s="111">
        <v>4000</v>
      </c>
      <c r="I227" s="111">
        <v>0</v>
      </c>
      <c r="J227" s="111">
        <v>0</v>
      </c>
      <c r="K227" s="111">
        <v>0</v>
      </c>
      <c r="L227" s="113">
        <v>4000</v>
      </c>
      <c r="M227" s="111">
        <v>0</v>
      </c>
      <c r="N227" s="111">
        <v>0</v>
      </c>
      <c r="O227" s="81" t="s">
        <v>574</v>
      </c>
      <c r="P227" s="41" t="s">
        <v>801</v>
      </c>
      <c r="Q227" s="81"/>
      <c r="R227" s="81" t="s">
        <v>492</v>
      </c>
      <c r="S227" s="16" t="s">
        <v>420</v>
      </c>
      <c r="T227" s="52" t="s">
        <v>415</v>
      </c>
    </row>
    <row r="228" spans="1:20" s="14" customFormat="1" ht="70.5" customHeight="1" x14ac:dyDescent="0.25">
      <c r="A228" s="15" t="s">
        <v>216</v>
      </c>
      <c r="B228" s="89" t="s">
        <v>483</v>
      </c>
      <c r="C228" s="19">
        <v>0</v>
      </c>
      <c r="D228" s="42">
        <v>7087.6</v>
      </c>
      <c r="E228" s="42">
        <v>912.4</v>
      </c>
      <c r="F228" s="42">
        <v>0</v>
      </c>
      <c r="G228" s="113">
        <v>0</v>
      </c>
      <c r="H228" s="113">
        <v>7087.6</v>
      </c>
      <c r="I228" s="34">
        <v>912.4</v>
      </c>
      <c r="J228" s="113">
        <v>0</v>
      </c>
      <c r="K228" s="113">
        <v>0</v>
      </c>
      <c r="L228" s="113">
        <v>7087.6</v>
      </c>
      <c r="M228" s="34">
        <v>912.4</v>
      </c>
      <c r="N228" s="113">
        <v>0</v>
      </c>
      <c r="O228" s="81" t="s">
        <v>575</v>
      </c>
      <c r="P228" s="41" t="s">
        <v>575</v>
      </c>
      <c r="Q228" s="81"/>
      <c r="R228" s="81" t="s">
        <v>492</v>
      </c>
      <c r="S228" s="16" t="s">
        <v>420</v>
      </c>
      <c r="T228" s="52" t="s">
        <v>415</v>
      </c>
    </row>
    <row r="229" spans="1:20" s="14" customFormat="1" ht="28.5" customHeight="1" x14ac:dyDescent="0.25">
      <c r="A229" s="15" t="s">
        <v>217</v>
      </c>
      <c r="B229" s="89" t="s">
        <v>188</v>
      </c>
      <c r="C229" s="19">
        <v>0</v>
      </c>
      <c r="D229" s="42">
        <v>15000</v>
      </c>
      <c r="E229" s="42">
        <v>0</v>
      </c>
      <c r="F229" s="42">
        <v>0</v>
      </c>
      <c r="G229" s="111">
        <v>0</v>
      </c>
      <c r="H229" s="111">
        <v>15000</v>
      </c>
      <c r="I229" s="111">
        <v>0</v>
      </c>
      <c r="J229" s="111">
        <v>0</v>
      </c>
      <c r="K229" s="111">
        <v>0</v>
      </c>
      <c r="L229" s="113">
        <v>15000</v>
      </c>
      <c r="M229" s="111">
        <v>0</v>
      </c>
      <c r="N229" s="111">
        <v>0</v>
      </c>
      <c r="O229" s="63" t="s">
        <v>501</v>
      </c>
      <c r="P229" s="120" t="s">
        <v>802</v>
      </c>
      <c r="Q229" s="63"/>
      <c r="R229" s="81" t="s">
        <v>492</v>
      </c>
      <c r="S229" s="16" t="s">
        <v>421</v>
      </c>
      <c r="T229" s="52" t="s">
        <v>415</v>
      </c>
    </row>
    <row r="230" spans="1:20" s="14" customFormat="1" ht="68.25" customHeight="1" x14ac:dyDescent="0.25">
      <c r="A230" s="15" t="s">
        <v>409</v>
      </c>
      <c r="B230" s="89" t="s">
        <v>408</v>
      </c>
      <c r="C230" s="19">
        <v>0</v>
      </c>
      <c r="D230" s="42">
        <v>2400</v>
      </c>
      <c r="E230" s="42">
        <v>0</v>
      </c>
      <c r="F230" s="42">
        <v>0</v>
      </c>
      <c r="G230" s="111">
        <v>0</v>
      </c>
      <c r="H230" s="113">
        <v>2280</v>
      </c>
      <c r="I230" s="111">
        <v>0</v>
      </c>
      <c r="J230" s="111">
        <v>0</v>
      </c>
      <c r="K230" s="111">
        <v>0</v>
      </c>
      <c r="L230" s="113">
        <v>2280</v>
      </c>
      <c r="M230" s="111">
        <v>0</v>
      </c>
      <c r="N230" s="111">
        <v>0</v>
      </c>
      <c r="O230" s="81"/>
      <c r="P230" s="41" t="s">
        <v>803</v>
      </c>
      <c r="Q230" s="81"/>
      <c r="R230" s="81" t="s">
        <v>492</v>
      </c>
      <c r="S230" s="16" t="s">
        <v>420</v>
      </c>
      <c r="T230" s="52" t="s">
        <v>415</v>
      </c>
    </row>
    <row r="231" spans="1:20" s="14" customFormat="1" ht="40.5" customHeight="1" x14ac:dyDescent="0.25">
      <c r="A231" s="11" t="s">
        <v>48</v>
      </c>
      <c r="B231" s="12" t="s">
        <v>49</v>
      </c>
      <c r="C231" s="49">
        <f>SUM(C232:C245)</f>
        <v>0</v>
      </c>
      <c r="D231" s="49">
        <f t="shared" ref="D231:N231" si="26">SUM(D232:D245)</f>
        <v>195440.6</v>
      </c>
      <c r="E231" s="49">
        <f t="shared" si="26"/>
        <v>0</v>
      </c>
      <c r="F231" s="49">
        <f t="shared" si="26"/>
        <v>0</v>
      </c>
      <c r="G231" s="49">
        <f t="shared" si="26"/>
        <v>0</v>
      </c>
      <c r="H231" s="49">
        <f>SUM(H232:H245)</f>
        <v>195411.6</v>
      </c>
      <c r="I231" s="49">
        <f t="shared" si="26"/>
        <v>0</v>
      </c>
      <c r="J231" s="49">
        <f t="shared" si="26"/>
        <v>0</v>
      </c>
      <c r="K231" s="49">
        <f t="shared" si="26"/>
        <v>0</v>
      </c>
      <c r="L231" s="49">
        <f>SUM(L232:L245)</f>
        <v>182605.9</v>
      </c>
      <c r="M231" s="49">
        <f t="shared" si="26"/>
        <v>0</v>
      </c>
      <c r="N231" s="49">
        <f t="shared" si="26"/>
        <v>0</v>
      </c>
      <c r="O231" s="81"/>
      <c r="P231" s="112"/>
      <c r="Q231" s="81"/>
      <c r="R231" s="81"/>
      <c r="S231" s="55" t="s">
        <v>0</v>
      </c>
    </row>
    <row r="232" spans="1:20" s="14" customFormat="1" ht="54.75" customHeight="1" x14ac:dyDescent="0.25">
      <c r="A232" s="15" t="s">
        <v>148</v>
      </c>
      <c r="B232" s="86" t="s">
        <v>137</v>
      </c>
      <c r="C232" s="19">
        <v>0</v>
      </c>
      <c r="D232" s="42">
        <v>300</v>
      </c>
      <c r="E232" s="42">
        <v>0</v>
      </c>
      <c r="F232" s="42">
        <v>0</v>
      </c>
      <c r="G232" s="111">
        <v>0</v>
      </c>
      <c r="H232" s="113">
        <v>300</v>
      </c>
      <c r="I232" s="111">
        <v>0</v>
      </c>
      <c r="J232" s="111">
        <v>0</v>
      </c>
      <c r="K232" s="111">
        <v>0</v>
      </c>
      <c r="L232" s="113">
        <v>0</v>
      </c>
      <c r="M232" s="111">
        <v>0</v>
      </c>
      <c r="N232" s="111">
        <v>0</v>
      </c>
      <c r="O232" s="81"/>
      <c r="P232" s="41" t="s">
        <v>804</v>
      </c>
      <c r="Q232" s="81"/>
      <c r="R232" s="81" t="s">
        <v>492</v>
      </c>
      <c r="S232" s="16" t="s">
        <v>420</v>
      </c>
      <c r="T232" s="52" t="s">
        <v>415</v>
      </c>
    </row>
    <row r="233" spans="1:20" s="14" customFormat="1" ht="99" customHeight="1" x14ac:dyDescent="0.25">
      <c r="A233" s="15" t="s">
        <v>149</v>
      </c>
      <c r="B233" s="86" t="s">
        <v>138</v>
      </c>
      <c r="C233" s="19">
        <v>0</v>
      </c>
      <c r="D233" s="42">
        <v>108398.2</v>
      </c>
      <c r="E233" s="42">
        <v>0</v>
      </c>
      <c r="F233" s="42">
        <v>0</v>
      </c>
      <c r="G233" s="111">
        <v>0</v>
      </c>
      <c r="H233" s="113">
        <v>108398.2</v>
      </c>
      <c r="I233" s="111">
        <v>0</v>
      </c>
      <c r="J233" s="111">
        <v>0</v>
      </c>
      <c r="K233" s="111">
        <v>0</v>
      </c>
      <c r="L233" s="113">
        <v>96167.9</v>
      </c>
      <c r="M233" s="111">
        <v>0</v>
      </c>
      <c r="N233" s="111">
        <v>0</v>
      </c>
      <c r="O233" s="83" t="s">
        <v>620</v>
      </c>
      <c r="P233" s="124" t="s">
        <v>805</v>
      </c>
      <c r="Q233" s="83"/>
      <c r="R233" s="81" t="s">
        <v>492</v>
      </c>
      <c r="S233" s="16" t="s">
        <v>374</v>
      </c>
      <c r="T233" s="52" t="s">
        <v>415</v>
      </c>
    </row>
    <row r="234" spans="1:20" s="14" customFormat="1" ht="148.5" customHeight="1" x14ac:dyDescent="0.25">
      <c r="A234" s="15" t="s">
        <v>150</v>
      </c>
      <c r="B234" s="86" t="s">
        <v>139</v>
      </c>
      <c r="C234" s="19">
        <v>0</v>
      </c>
      <c r="D234" s="42">
        <v>66092.399999999994</v>
      </c>
      <c r="E234" s="42">
        <v>0</v>
      </c>
      <c r="F234" s="42">
        <v>0</v>
      </c>
      <c r="G234" s="111">
        <v>0</v>
      </c>
      <c r="H234" s="111">
        <v>66092.399999999994</v>
      </c>
      <c r="I234" s="111">
        <v>0</v>
      </c>
      <c r="J234" s="111">
        <v>0</v>
      </c>
      <c r="K234" s="111">
        <v>0</v>
      </c>
      <c r="L234" s="111">
        <v>65843</v>
      </c>
      <c r="M234" s="111">
        <v>0</v>
      </c>
      <c r="N234" s="111">
        <v>0</v>
      </c>
      <c r="O234" s="70" t="s">
        <v>607</v>
      </c>
      <c r="P234" s="41" t="s">
        <v>806</v>
      </c>
      <c r="Q234" s="70"/>
      <c r="R234" s="81" t="s">
        <v>492</v>
      </c>
      <c r="S234" s="16" t="s">
        <v>420</v>
      </c>
      <c r="T234" s="52" t="s">
        <v>415</v>
      </c>
    </row>
    <row r="235" spans="1:20" s="14" customFormat="1" ht="99.75" customHeight="1" x14ac:dyDescent="0.25">
      <c r="A235" s="15" t="s">
        <v>151</v>
      </c>
      <c r="B235" s="86" t="s">
        <v>140</v>
      </c>
      <c r="C235" s="19">
        <v>0</v>
      </c>
      <c r="D235" s="42">
        <v>5600</v>
      </c>
      <c r="E235" s="42">
        <v>0</v>
      </c>
      <c r="F235" s="42">
        <v>0</v>
      </c>
      <c r="G235" s="111">
        <v>0</v>
      </c>
      <c r="H235" s="111">
        <v>5600</v>
      </c>
      <c r="I235" s="111">
        <v>0</v>
      </c>
      <c r="J235" s="111">
        <v>0</v>
      </c>
      <c r="K235" s="111">
        <v>0</v>
      </c>
      <c r="L235" s="113">
        <v>5574</v>
      </c>
      <c r="M235" s="111">
        <v>0</v>
      </c>
      <c r="N235" s="111">
        <v>0</v>
      </c>
      <c r="O235" s="81"/>
      <c r="P235" s="41" t="s">
        <v>807</v>
      </c>
      <c r="Q235" s="81"/>
      <c r="R235" s="81" t="s">
        <v>492</v>
      </c>
      <c r="S235" s="16" t="s">
        <v>420</v>
      </c>
      <c r="T235" s="52" t="s">
        <v>415</v>
      </c>
    </row>
    <row r="236" spans="1:20" s="14" customFormat="1" ht="122.25" customHeight="1" x14ac:dyDescent="0.25">
      <c r="A236" s="15" t="s">
        <v>152</v>
      </c>
      <c r="B236" s="86" t="s">
        <v>141</v>
      </c>
      <c r="C236" s="19">
        <v>0</v>
      </c>
      <c r="D236" s="42">
        <v>6000</v>
      </c>
      <c r="E236" s="42">
        <v>0</v>
      </c>
      <c r="F236" s="42">
        <v>0</v>
      </c>
      <c r="G236" s="111">
        <v>0</v>
      </c>
      <c r="H236" s="111">
        <v>6000</v>
      </c>
      <c r="I236" s="111">
        <v>0</v>
      </c>
      <c r="J236" s="111">
        <v>0</v>
      </c>
      <c r="K236" s="111">
        <v>0</v>
      </c>
      <c r="L236" s="113">
        <v>6000</v>
      </c>
      <c r="M236" s="111">
        <v>0</v>
      </c>
      <c r="N236" s="111">
        <v>0</v>
      </c>
      <c r="O236" s="81"/>
      <c r="P236" s="41" t="s">
        <v>808</v>
      </c>
      <c r="Q236" s="81"/>
      <c r="R236" s="81" t="s">
        <v>492</v>
      </c>
      <c r="S236" s="16" t="s">
        <v>420</v>
      </c>
      <c r="T236" s="52" t="s">
        <v>415</v>
      </c>
    </row>
    <row r="237" spans="1:20" s="14" customFormat="1" ht="90.75" customHeight="1" x14ac:dyDescent="0.25">
      <c r="A237" s="15" t="s">
        <v>153</v>
      </c>
      <c r="B237" s="86" t="s">
        <v>142</v>
      </c>
      <c r="C237" s="19">
        <v>0</v>
      </c>
      <c r="D237" s="42">
        <v>480</v>
      </c>
      <c r="E237" s="42">
        <v>0</v>
      </c>
      <c r="F237" s="42">
        <v>0</v>
      </c>
      <c r="G237" s="111">
        <v>0</v>
      </c>
      <c r="H237" s="111">
        <v>480</v>
      </c>
      <c r="I237" s="111">
        <v>0</v>
      </c>
      <c r="J237" s="111">
        <v>0</v>
      </c>
      <c r="K237" s="111">
        <v>0</v>
      </c>
      <c r="L237" s="113">
        <v>480</v>
      </c>
      <c r="M237" s="111">
        <v>0</v>
      </c>
      <c r="N237" s="111">
        <v>0</v>
      </c>
      <c r="O237" s="70" t="s">
        <v>608</v>
      </c>
      <c r="P237" s="134" t="s">
        <v>809</v>
      </c>
      <c r="Q237" s="70"/>
      <c r="R237" s="81" t="s">
        <v>492</v>
      </c>
      <c r="S237" s="16" t="s">
        <v>420</v>
      </c>
      <c r="T237" s="52" t="s">
        <v>415</v>
      </c>
    </row>
    <row r="238" spans="1:20" s="14" customFormat="1" ht="85.5" customHeight="1" x14ac:dyDescent="0.25">
      <c r="A238" s="15" t="s">
        <v>154</v>
      </c>
      <c r="B238" s="86" t="s">
        <v>143</v>
      </c>
      <c r="C238" s="19">
        <v>0</v>
      </c>
      <c r="D238" s="42">
        <v>2000</v>
      </c>
      <c r="E238" s="42">
        <v>0</v>
      </c>
      <c r="F238" s="42">
        <v>0</v>
      </c>
      <c r="G238" s="111">
        <v>0</v>
      </c>
      <c r="H238" s="111">
        <v>2000</v>
      </c>
      <c r="I238" s="111">
        <v>0</v>
      </c>
      <c r="J238" s="111">
        <v>0</v>
      </c>
      <c r="K238" s="111">
        <v>0</v>
      </c>
      <c r="L238" s="113">
        <v>2000</v>
      </c>
      <c r="M238" s="111">
        <v>0</v>
      </c>
      <c r="N238" s="111">
        <v>0</v>
      </c>
      <c r="O238" s="81"/>
      <c r="P238" s="41" t="s">
        <v>810</v>
      </c>
      <c r="Q238" s="81"/>
      <c r="R238" s="81" t="s">
        <v>492</v>
      </c>
      <c r="S238" s="16" t="s">
        <v>420</v>
      </c>
      <c r="T238" s="52" t="s">
        <v>415</v>
      </c>
    </row>
    <row r="239" spans="1:20" s="14" customFormat="1" ht="103.5" customHeight="1" x14ac:dyDescent="0.25">
      <c r="A239" s="15" t="s">
        <v>155</v>
      </c>
      <c r="B239" s="86" t="s">
        <v>144</v>
      </c>
      <c r="C239" s="19">
        <v>0</v>
      </c>
      <c r="D239" s="42">
        <v>2400</v>
      </c>
      <c r="E239" s="42">
        <v>0</v>
      </c>
      <c r="F239" s="42">
        <v>0</v>
      </c>
      <c r="G239" s="111">
        <v>0</v>
      </c>
      <c r="H239" s="111">
        <v>2400</v>
      </c>
      <c r="I239" s="111">
        <v>0</v>
      </c>
      <c r="J239" s="111">
        <v>0</v>
      </c>
      <c r="K239" s="111">
        <v>0</v>
      </c>
      <c r="L239" s="113">
        <v>2400</v>
      </c>
      <c r="M239" s="111">
        <v>0</v>
      </c>
      <c r="N239" s="111">
        <v>0</v>
      </c>
      <c r="O239" s="81"/>
      <c r="P239" s="41" t="s">
        <v>811</v>
      </c>
      <c r="Q239" s="81"/>
      <c r="R239" s="81" t="s">
        <v>492</v>
      </c>
      <c r="S239" s="16" t="s">
        <v>420</v>
      </c>
      <c r="T239" s="52" t="s">
        <v>415</v>
      </c>
    </row>
    <row r="240" spans="1:20" s="14" customFormat="1" ht="137.25" customHeight="1" x14ac:dyDescent="0.25">
      <c r="A240" s="15" t="s">
        <v>156</v>
      </c>
      <c r="B240" s="86" t="s">
        <v>145</v>
      </c>
      <c r="C240" s="19">
        <v>0</v>
      </c>
      <c r="D240" s="42">
        <v>2400</v>
      </c>
      <c r="E240" s="42">
        <v>0</v>
      </c>
      <c r="F240" s="42">
        <v>0</v>
      </c>
      <c r="G240" s="111">
        <v>0</v>
      </c>
      <c r="H240" s="111">
        <v>2400</v>
      </c>
      <c r="I240" s="111">
        <v>0</v>
      </c>
      <c r="J240" s="111">
        <v>0</v>
      </c>
      <c r="K240" s="111">
        <v>0</v>
      </c>
      <c r="L240" s="113">
        <v>2400</v>
      </c>
      <c r="M240" s="111">
        <v>0</v>
      </c>
      <c r="N240" s="111">
        <v>0</v>
      </c>
      <c r="O240" s="81"/>
      <c r="P240" s="41" t="s">
        <v>812</v>
      </c>
      <c r="Q240" s="81"/>
      <c r="R240" s="81" t="s">
        <v>492</v>
      </c>
      <c r="S240" s="16" t="s">
        <v>420</v>
      </c>
      <c r="T240" s="52" t="s">
        <v>415</v>
      </c>
    </row>
    <row r="241" spans="1:20" s="14" customFormat="1" ht="78" customHeight="1" x14ac:dyDescent="0.25">
      <c r="A241" s="15" t="s">
        <v>157</v>
      </c>
      <c r="B241" s="86" t="s">
        <v>146</v>
      </c>
      <c r="C241" s="19">
        <v>0</v>
      </c>
      <c r="D241" s="42">
        <v>800</v>
      </c>
      <c r="E241" s="42">
        <v>0</v>
      </c>
      <c r="F241" s="42">
        <v>0</v>
      </c>
      <c r="G241" s="111">
        <v>0</v>
      </c>
      <c r="H241" s="111">
        <v>800</v>
      </c>
      <c r="I241" s="111">
        <v>0</v>
      </c>
      <c r="J241" s="111">
        <v>0</v>
      </c>
      <c r="K241" s="111">
        <v>0</v>
      </c>
      <c r="L241" s="113">
        <v>800</v>
      </c>
      <c r="M241" s="111">
        <v>0</v>
      </c>
      <c r="N241" s="111">
        <v>0</v>
      </c>
      <c r="O241" s="81"/>
      <c r="P241" s="41" t="s">
        <v>625</v>
      </c>
      <c r="Q241" s="81"/>
      <c r="R241" s="81" t="s">
        <v>492</v>
      </c>
      <c r="S241" s="16" t="s">
        <v>420</v>
      </c>
      <c r="T241" s="52" t="s">
        <v>415</v>
      </c>
    </row>
    <row r="242" spans="1:20" s="14" customFormat="1" ht="56.25" customHeight="1" x14ac:dyDescent="0.25">
      <c r="A242" s="15" t="s">
        <v>158</v>
      </c>
      <c r="B242" s="86" t="s">
        <v>474</v>
      </c>
      <c r="C242" s="19">
        <v>0</v>
      </c>
      <c r="D242" s="42">
        <v>140</v>
      </c>
      <c r="E242" s="42">
        <v>0</v>
      </c>
      <c r="F242" s="42">
        <v>0</v>
      </c>
      <c r="G242" s="111">
        <v>0</v>
      </c>
      <c r="H242" s="113">
        <v>126</v>
      </c>
      <c r="I242" s="111">
        <v>0</v>
      </c>
      <c r="J242" s="111">
        <v>0</v>
      </c>
      <c r="K242" s="111">
        <v>0</v>
      </c>
      <c r="L242" s="113">
        <v>126</v>
      </c>
      <c r="M242" s="111">
        <v>0</v>
      </c>
      <c r="N242" s="111">
        <v>0</v>
      </c>
      <c r="O242" s="81" t="s">
        <v>627</v>
      </c>
      <c r="P242" s="41" t="s">
        <v>628</v>
      </c>
      <c r="Q242" s="81"/>
      <c r="R242" s="81" t="s">
        <v>492</v>
      </c>
      <c r="S242" s="16" t="s">
        <v>420</v>
      </c>
      <c r="T242" s="52" t="s">
        <v>415</v>
      </c>
    </row>
    <row r="243" spans="1:20" s="14" customFormat="1" ht="52.5" customHeight="1" x14ac:dyDescent="0.25">
      <c r="A243" s="15" t="s">
        <v>159</v>
      </c>
      <c r="B243" s="86" t="s">
        <v>474</v>
      </c>
      <c r="C243" s="19">
        <v>0</v>
      </c>
      <c r="D243" s="42">
        <v>600</v>
      </c>
      <c r="E243" s="42">
        <v>0</v>
      </c>
      <c r="F243" s="42">
        <v>0</v>
      </c>
      <c r="G243" s="111">
        <v>0</v>
      </c>
      <c r="H243" s="113">
        <v>585</v>
      </c>
      <c r="I243" s="111">
        <v>0</v>
      </c>
      <c r="J243" s="111">
        <v>0</v>
      </c>
      <c r="K243" s="111">
        <v>0</v>
      </c>
      <c r="L243" s="113">
        <v>585</v>
      </c>
      <c r="M243" s="111">
        <v>0</v>
      </c>
      <c r="N243" s="111">
        <v>0</v>
      </c>
      <c r="O243" s="70" t="s">
        <v>609</v>
      </c>
      <c r="P243" s="41" t="s">
        <v>629</v>
      </c>
      <c r="Q243" s="70"/>
      <c r="R243" s="81" t="s">
        <v>492</v>
      </c>
      <c r="S243" s="16" t="s">
        <v>420</v>
      </c>
      <c r="T243" s="52" t="s">
        <v>415</v>
      </c>
    </row>
    <row r="244" spans="1:20" s="14" customFormat="1" ht="121.5" customHeight="1" x14ac:dyDescent="0.25">
      <c r="A244" s="15" t="s">
        <v>160</v>
      </c>
      <c r="B244" s="86" t="s">
        <v>475</v>
      </c>
      <c r="C244" s="19">
        <v>0</v>
      </c>
      <c r="D244" s="42">
        <v>230</v>
      </c>
      <c r="E244" s="42">
        <v>0</v>
      </c>
      <c r="F244" s="42">
        <v>0</v>
      </c>
      <c r="G244" s="111">
        <v>0</v>
      </c>
      <c r="H244" s="111">
        <v>230</v>
      </c>
      <c r="I244" s="111">
        <v>0</v>
      </c>
      <c r="J244" s="111">
        <v>0</v>
      </c>
      <c r="K244" s="111">
        <v>0</v>
      </c>
      <c r="L244" s="113">
        <v>230</v>
      </c>
      <c r="M244" s="111">
        <v>0</v>
      </c>
      <c r="N244" s="111">
        <v>0</v>
      </c>
      <c r="O244" s="81" t="s">
        <v>610</v>
      </c>
      <c r="P244" s="41" t="s">
        <v>829</v>
      </c>
      <c r="Q244" s="81"/>
      <c r="R244" s="81" t="s">
        <v>492</v>
      </c>
      <c r="S244" s="16" t="s">
        <v>420</v>
      </c>
      <c r="T244" s="52" t="s">
        <v>415</v>
      </c>
    </row>
    <row r="245" spans="1:20" s="14" customFormat="1" ht="95.25" customHeight="1" x14ac:dyDescent="0.25">
      <c r="A245" s="15" t="s">
        <v>161</v>
      </c>
      <c r="B245" s="86" t="s">
        <v>147</v>
      </c>
      <c r="C245" s="42">
        <v>0</v>
      </c>
      <c r="D245" s="42">
        <v>0</v>
      </c>
      <c r="E245" s="42">
        <v>0</v>
      </c>
      <c r="F245" s="42">
        <v>0</v>
      </c>
      <c r="G245" s="111">
        <v>0</v>
      </c>
      <c r="H245" s="111">
        <v>0</v>
      </c>
      <c r="I245" s="111">
        <v>0</v>
      </c>
      <c r="J245" s="111">
        <v>0</v>
      </c>
      <c r="K245" s="111">
        <v>0</v>
      </c>
      <c r="L245" s="111">
        <v>0</v>
      </c>
      <c r="M245" s="111">
        <v>0</v>
      </c>
      <c r="N245" s="111">
        <v>0</v>
      </c>
      <c r="O245" s="81"/>
      <c r="P245" s="41" t="s">
        <v>626</v>
      </c>
      <c r="Q245" s="81"/>
      <c r="R245" s="81" t="s">
        <v>492</v>
      </c>
      <c r="S245" s="16" t="s">
        <v>420</v>
      </c>
      <c r="T245" s="52" t="s">
        <v>415</v>
      </c>
    </row>
    <row r="246" spans="1:20" s="14" customFormat="1" ht="38.25" x14ac:dyDescent="0.25">
      <c r="A246" s="11"/>
      <c r="B246" s="12" t="s">
        <v>391</v>
      </c>
      <c r="C246" s="39">
        <f t="shared" ref="C246:N246" si="27">C105+C118+C162+C188+C198+C231</f>
        <v>702539.8</v>
      </c>
      <c r="D246" s="39">
        <f t="shared" si="27"/>
        <v>37452402</v>
      </c>
      <c r="E246" s="39">
        <f t="shared" si="27"/>
        <v>3521.4</v>
      </c>
      <c r="F246" s="39">
        <f t="shared" si="27"/>
        <v>0</v>
      </c>
      <c r="G246" s="39">
        <f t="shared" si="27"/>
        <v>702467.3</v>
      </c>
      <c r="H246" s="39">
        <f t="shared" si="27"/>
        <v>37439284.799999997</v>
      </c>
      <c r="I246" s="39">
        <f t="shared" si="27"/>
        <v>3520.7</v>
      </c>
      <c r="J246" s="39">
        <f t="shared" si="27"/>
        <v>0</v>
      </c>
      <c r="K246" s="39">
        <f t="shared" si="27"/>
        <v>702349.1</v>
      </c>
      <c r="L246" s="39">
        <f t="shared" si="27"/>
        <v>37380627.799999997</v>
      </c>
      <c r="M246" s="39">
        <f t="shared" si="27"/>
        <v>3520.7</v>
      </c>
      <c r="N246" s="39">
        <f t="shared" si="27"/>
        <v>0</v>
      </c>
      <c r="O246" s="81"/>
      <c r="P246" s="112"/>
      <c r="Q246" s="81"/>
      <c r="R246" s="81"/>
      <c r="S246" s="55" t="s">
        <v>0</v>
      </c>
      <c r="T246" s="13"/>
    </row>
    <row r="247" spans="1:20" s="14" customFormat="1" x14ac:dyDescent="0.25">
      <c r="A247" s="150" t="s">
        <v>390</v>
      </c>
      <c r="B247" s="151"/>
      <c r="C247" s="151"/>
      <c r="D247" s="151"/>
      <c r="E247" s="151"/>
      <c r="F247" s="151"/>
      <c r="G247" s="151"/>
      <c r="H247" s="151"/>
      <c r="I247" s="151"/>
      <c r="J247" s="151"/>
      <c r="K247" s="151"/>
      <c r="L247" s="151"/>
      <c r="M247" s="151"/>
      <c r="N247" s="151"/>
      <c r="O247" s="151"/>
      <c r="P247" s="151"/>
      <c r="Q247" s="151"/>
      <c r="R247" s="151"/>
      <c r="S247" s="152"/>
    </row>
    <row r="248" spans="1:20" s="14" customFormat="1" x14ac:dyDescent="0.25">
      <c r="A248" s="153" t="s">
        <v>20</v>
      </c>
      <c r="B248" s="154"/>
      <c r="C248" s="154"/>
      <c r="D248" s="154"/>
      <c r="E248" s="154"/>
      <c r="F248" s="154"/>
      <c r="G248" s="154"/>
      <c r="H248" s="154"/>
      <c r="I248" s="154"/>
      <c r="J248" s="154"/>
      <c r="K248" s="154"/>
      <c r="L248" s="154"/>
      <c r="M248" s="154"/>
      <c r="N248" s="154"/>
      <c r="O248" s="154"/>
      <c r="P248" s="154"/>
      <c r="Q248" s="154"/>
      <c r="R248" s="154"/>
      <c r="S248" s="155"/>
    </row>
    <row r="249" spans="1:20" s="14" customFormat="1" ht="72" customHeight="1" x14ac:dyDescent="0.25">
      <c r="A249" s="11" t="s">
        <v>52</v>
      </c>
      <c r="B249" s="12" t="s">
        <v>50</v>
      </c>
      <c r="C249" s="49">
        <f>SUM(C250:C255)</f>
        <v>575691.19999999995</v>
      </c>
      <c r="D249" s="49">
        <f>SUM(D250:D255)</f>
        <v>1660189.4</v>
      </c>
      <c r="E249" s="49">
        <f t="shared" ref="E249:N249" si="28">SUM(E250:E255)</f>
        <v>71.900000000000006</v>
      </c>
      <c r="F249" s="49">
        <f t="shared" si="28"/>
        <v>0</v>
      </c>
      <c r="G249" s="49">
        <f t="shared" si="28"/>
        <v>575691.19999999995</v>
      </c>
      <c r="H249" s="49">
        <f t="shared" si="28"/>
        <v>1599186.9</v>
      </c>
      <c r="I249" s="49">
        <f t="shared" si="28"/>
        <v>32.5</v>
      </c>
      <c r="J249" s="49">
        <f t="shared" si="28"/>
        <v>0</v>
      </c>
      <c r="K249" s="49">
        <f t="shared" si="28"/>
        <v>575691.19999999995</v>
      </c>
      <c r="L249" s="49">
        <f t="shared" si="28"/>
        <v>1541193.7</v>
      </c>
      <c r="M249" s="49">
        <f t="shared" si="28"/>
        <v>32.5</v>
      </c>
      <c r="N249" s="49">
        <f t="shared" si="28"/>
        <v>0</v>
      </c>
      <c r="O249" s="81"/>
      <c r="P249" s="112"/>
      <c r="Q249" s="81"/>
      <c r="R249" s="81"/>
      <c r="S249" s="55" t="s">
        <v>0</v>
      </c>
      <c r="T249" s="52" t="s">
        <v>415</v>
      </c>
    </row>
    <row r="250" spans="1:20" s="14" customFormat="1" ht="49.5" customHeight="1" x14ac:dyDescent="0.25">
      <c r="A250" s="15" t="s">
        <v>122</v>
      </c>
      <c r="B250" s="20" t="s">
        <v>130</v>
      </c>
      <c r="C250" s="19">
        <v>0</v>
      </c>
      <c r="D250" s="42">
        <v>714.6</v>
      </c>
      <c r="E250" s="42">
        <v>0</v>
      </c>
      <c r="F250" s="42">
        <v>0</v>
      </c>
      <c r="G250" s="111">
        <v>0</v>
      </c>
      <c r="H250" s="113">
        <v>714.6</v>
      </c>
      <c r="I250" s="111">
        <v>0</v>
      </c>
      <c r="J250" s="111">
        <v>0</v>
      </c>
      <c r="K250" s="111">
        <v>0</v>
      </c>
      <c r="L250" s="113">
        <v>714.6</v>
      </c>
      <c r="M250" s="111">
        <v>0</v>
      </c>
      <c r="N250" s="111">
        <v>0</v>
      </c>
      <c r="O250" s="83" t="s">
        <v>520</v>
      </c>
      <c r="P250" s="124" t="s">
        <v>813</v>
      </c>
      <c r="Q250" s="83"/>
      <c r="R250" s="81" t="s">
        <v>492</v>
      </c>
      <c r="S250" s="16" t="s">
        <v>374</v>
      </c>
      <c r="T250" s="52" t="s">
        <v>415</v>
      </c>
    </row>
    <row r="251" spans="1:20" s="14" customFormat="1" ht="46.5" customHeight="1" x14ac:dyDescent="0.25">
      <c r="A251" s="15" t="s">
        <v>123</v>
      </c>
      <c r="B251" s="89" t="s">
        <v>131</v>
      </c>
      <c r="C251" s="19">
        <v>0</v>
      </c>
      <c r="D251" s="42">
        <v>7203.7</v>
      </c>
      <c r="E251" s="42">
        <v>0</v>
      </c>
      <c r="F251" s="42">
        <v>0</v>
      </c>
      <c r="G251" s="111">
        <v>0</v>
      </c>
      <c r="H251" s="113">
        <v>7203.7</v>
      </c>
      <c r="I251" s="111">
        <v>0</v>
      </c>
      <c r="J251" s="111">
        <v>0</v>
      </c>
      <c r="K251" s="111">
        <v>0</v>
      </c>
      <c r="L251" s="113">
        <f>H251-250.37</f>
        <v>6953.3</v>
      </c>
      <c r="M251" s="111">
        <v>0</v>
      </c>
      <c r="N251" s="111">
        <v>0</v>
      </c>
      <c r="O251" s="83" t="s">
        <v>521</v>
      </c>
      <c r="P251" s="124" t="s">
        <v>814</v>
      </c>
      <c r="Q251" s="83"/>
      <c r="R251" s="81" t="s">
        <v>492</v>
      </c>
      <c r="S251" s="16" t="s">
        <v>374</v>
      </c>
      <c r="T251" s="52" t="s">
        <v>415</v>
      </c>
    </row>
    <row r="252" spans="1:20" s="14" customFormat="1" ht="48" customHeight="1" x14ac:dyDescent="0.25">
      <c r="A252" s="15" t="s">
        <v>124</v>
      </c>
      <c r="B252" s="89" t="s">
        <v>132</v>
      </c>
      <c r="C252" s="19">
        <v>0</v>
      </c>
      <c r="D252" s="42">
        <v>610253.9</v>
      </c>
      <c r="E252" s="42">
        <v>0</v>
      </c>
      <c r="F252" s="42">
        <v>0</v>
      </c>
      <c r="G252" s="113">
        <v>0</v>
      </c>
      <c r="H252" s="113">
        <v>570526.9</v>
      </c>
      <c r="I252" s="113">
        <v>0</v>
      </c>
      <c r="J252" s="113">
        <v>0</v>
      </c>
      <c r="K252" s="113">
        <v>0</v>
      </c>
      <c r="L252" s="113">
        <v>561359</v>
      </c>
      <c r="M252" s="113">
        <v>0</v>
      </c>
      <c r="N252" s="113">
        <v>0</v>
      </c>
      <c r="O252" s="83" t="s">
        <v>522</v>
      </c>
      <c r="P252" s="124" t="s">
        <v>815</v>
      </c>
      <c r="Q252" s="83"/>
      <c r="R252" s="81" t="s">
        <v>492</v>
      </c>
      <c r="S252" s="16" t="s">
        <v>374</v>
      </c>
      <c r="T252" s="52" t="s">
        <v>415</v>
      </c>
    </row>
    <row r="253" spans="1:20" s="14" customFormat="1" ht="84" customHeight="1" x14ac:dyDescent="0.25">
      <c r="A253" s="15" t="s">
        <v>125</v>
      </c>
      <c r="B253" s="89" t="s">
        <v>133</v>
      </c>
      <c r="C253" s="19">
        <v>0</v>
      </c>
      <c r="D253" s="42">
        <v>582.29999999999995</v>
      </c>
      <c r="E253" s="42">
        <v>71.900000000000006</v>
      </c>
      <c r="F253" s="42">
        <v>0</v>
      </c>
      <c r="G253" s="113">
        <v>0</v>
      </c>
      <c r="H253" s="113">
        <v>582.29999999999995</v>
      </c>
      <c r="I253" s="93">
        <v>32.5</v>
      </c>
      <c r="J253" s="113">
        <v>0</v>
      </c>
      <c r="K253" s="113">
        <v>0</v>
      </c>
      <c r="L253" s="113">
        <v>582.29999999999995</v>
      </c>
      <c r="M253" s="93">
        <v>32.5</v>
      </c>
      <c r="N253" s="113">
        <v>0</v>
      </c>
      <c r="O253" s="83" t="s">
        <v>523</v>
      </c>
      <c r="P253" s="124" t="s">
        <v>815</v>
      </c>
      <c r="Q253" s="83"/>
      <c r="R253" s="81" t="s">
        <v>492</v>
      </c>
      <c r="S253" s="16" t="s">
        <v>374</v>
      </c>
      <c r="T253" s="52" t="s">
        <v>415</v>
      </c>
    </row>
    <row r="254" spans="1:20" s="14" customFormat="1" ht="48.75" customHeight="1" x14ac:dyDescent="0.25">
      <c r="A254" s="142" t="s">
        <v>136</v>
      </c>
      <c r="B254" s="89" t="s">
        <v>134</v>
      </c>
      <c r="C254" s="42">
        <v>1899.6</v>
      </c>
      <c r="D254" s="42">
        <f>2310.3+1825.1</f>
        <v>4135.3999999999996</v>
      </c>
      <c r="E254" s="42">
        <v>0</v>
      </c>
      <c r="F254" s="42">
        <v>0</v>
      </c>
      <c r="G254" s="113">
        <v>1899.6</v>
      </c>
      <c r="H254" s="113">
        <v>4135.3999999999996</v>
      </c>
      <c r="I254" s="111">
        <v>0</v>
      </c>
      <c r="J254" s="111">
        <v>0</v>
      </c>
      <c r="K254" s="113">
        <v>1899.6</v>
      </c>
      <c r="L254" s="113">
        <v>4135.3999999999996</v>
      </c>
      <c r="M254" s="111">
        <v>0</v>
      </c>
      <c r="N254" s="111">
        <v>0</v>
      </c>
      <c r="O254" s="75" t="s">
        <v>525</v>
      </c>
      <c r="P254" s="128" t="s">
        <v>816</v>
      </c>
      <c r="Q254" s="75"/>
      <c r="R254" s="81" t="s">
        <v>492</v>
      </c>
      <c r="S254" s="16" t="s">
        <v>374</v>
      </c>
      <c r="T254" s="52" t="s">
        <v>415</v>
      </c>
    </row>
    <row r="255" spans="1:20" s="14" customFormat="1" ht="45" customHeight="1" x14ac:dyDescent="0.25">
      <c r="A255" s="144"/>
      <c r="B255" s="20" t="s">
        <v>135</v>
      </c>
      <c r="C255" s="42">
        <v>573791.6</v>
      </c>
      <c r="D255" s="42">
        <f>551290+486009.5</f>
        <v>1037299.5</v>
      </c>
      <c r="E255" s="42">
        <v>0</v>
      </c>
      <c r="F255" s="42">
        <v>0</v>
      </c>
      <c r="G255" s="113">
        <v>573791.6</v>
      </c>
      <c r="H255" s="113">
        <v>1016024</v>
      </c>
      <c r="I255" s="93">
        <v>0</v>
      </c>
      <c r="J255" s="113">
        <v>0</v>
      </c>
      <c r="K255" s="113">
        <v>573791.6</v>
      </c>
      <c r="L255" s="113">
        <v>967449.1</v>
      </c>
      <c r="M255" s="113">
        <v>0</v>
      </c>
      <c r="N255" s="113">
        <v>0</v>
      </c>
      <c r="O255" s="83" t="s">
        <v>524</v>
      </c>
      <c r="P255" s="124" t="s">
        <v>817</v>
      </c>
      <c r="Q255" s="83"/>
      <c r="R255" s="81" t="s">
        <v>492</v>
      </c>
      <c r="S255" s="16" t="s">
        <v>374</v>
      </c>
      <c r="T255" s="52" t="s">
        <v>415</v>
      </c>
    </row>
    <row r="256" spans="1:20" s="14" customFormat="1" ht="86.25" customHeight="1" x14ac:dyDescent="0.25">
      <c r="A256" s="11" t="s">
        <v>54</v>
      </c>
      <c r="B256" s="21" t="s">
        <v>51</v>
      </c>
      <c r="C256" s="49">
        <f>SUM(C257:C262)</f>
        <v>0</v>
      </c>
      <c r="D256" s="49">
        <f>SUM(D257:D263)-0.1</f>
        <v>352375.6</v>
      </c>
      <c r="E256" s="49">
        <f t="shared" ref="E256:N256" si="29">SUM(E257:E263)</f>
        <v>0</v>
      </c>
      <c r="F256" s="49">
        <f t="shared" si="29"/>
        <v>0</v>
      </c>
      <c r="G256" s="49">
        <f t="shared" si="29"/>
        <v>0</v>
      </c>
      <c r="H256" s="49">
        <f t="shared" si="29"/>
        <v>352225.7</v>
      </c>
      <c r="I256" s="49">
        <f t="shared" si="29"/>
        <v>0</v>
      </c>
      <c r="J256" s="49">
        <f t="shared" si="29"/>
        <v>0</v>
      </c>
      <c r="K256" s="49">
        <f t="shared" si="29"/>
        <v>0</v>
      </c>
      <c r="L256" s="49">
        <f t="shared" si="29"/>
        <v>342586.1</v>
      </c>
      <c r="M256" s="49">
        <f t="shared" si="29"/>
        <v>320711.90000000002</v>
      </c>
      <c r="N256" s="49">
        <f t="shared" si="29"/>
        <v>0</v>
      </c>
      <c r="O256" s="81"/>
      <c r="P256" s="112"/>
      <c r="Q256" s="81"/>
      <c r="R256" s="81"/>
      <c r="S256" s="55" t="s">
        <v>0</v>
      </c>
    </row>
    <row r="257" spans="1:20" s="14" customFormat="1" ht="35.25" customHeight="1" x14ac:dyDescent="0.25">
      <c r="A257" s="147" t="s">
        <v>121</v>
      </c>
      <c r="B257" s="137" t="s">
        <v>686</v>
      </c>
      <c r="C257" s="19">
        <v>0</v>
      </c>
      <c r="D257" s="42">
        <v>174771.20000000001</v>
      </c>
      <c r="E257" s="42">
        <v>0</v>
      </c>
      <c r="F257" s="42">
        <v>0</v>
      </c>
      <c r="G257" s="111">
        <v>0</v>
      </c>
      <c r="H257" s="113">
        <v>174771.20000000001</v>
      </c>
      <c r="I257" s="111">
        <v>0</v>
      </c>
      <c r="J257" s="111">
        <v>0</v>
      </c>
      <c r="K257" s="111">
        <v>0</v>
      </c>
      <c r="L257" s="113">
        <v>173935.5</v>
      </c>
      <c r="M257" s="111">
        <v>0</v>
      </c>
      <c r="N257" s="111">
        <v>0</v>
      </c>
      <c r="O257" s="75" t="s">
        <v>526</v>
      </c>
      <c r="P257" s="131" t="s">
        <v>818</v>
      </c>
      <c r="Q257" s="75"/>
      <c r="R257" s="81" t="s">
        <v>492</v>
      </c>
      <c r="S257" s="16" t="s">
        <v>374</v>
      </c>
      <c r="T257" s="52" t="s">
        <v>415</v>
      </c>
    </row>
    <row r="258" spans="1:20" s="14" customFormat="1" ht="24" customHeight="1" x14ac:dyDescent="0.25">
      <c r="A258" s="148"/>
      <c r="B258" s="146"/>
      <c r="C258" s="42">
        <v>0</v>
      </c>
      <c r="D258" s="42">
        <v>2935.4</v>
      </c>
      <c r="E258" s="42">
        <v>0</v>
      </c>
      <c r="F258" s="42">
        <v>0</v>
      </c>
      <c r="G258" s="111">
        <v>0</v>
      </c>
      <c r="H258" s="113">
        <v>2935.4</v>
      </c>
      <c r="I258" s="111">
        <v>0</v>
      </c>
      <c r="J258" s="111">
        <v>0</v>
      </c>
      <c r="K258" s="111">
        <v>0</v>
      </c>
      <c r="L258" s="113">
        <v>2935.4</v>
      </c>
      <c r="M258" s="111">
        <v>0</v>
      </c>
      <c r="N258" s="111">
        <v>0</v>
      </c>
      <c r="O258" s="76" t="s">
        <v>527</v>
      </c>
      <c r="P258" s="131" t="s">
        <v>819</v>
      </c>
      <c r="Q258" s="76"/>
      <c r="R258" s="81" t="s">
        <v>492</v>
      </c>
      <c r="S258" s="52" t="s">
        <v>429</v>
      </c>
      <c r="T258" s="52" t="s">
        <v>429</v>
      </c>
    </row>
    <row r="259" spans="1:20" s="14" customFormat="1" ht="30" customHeight="1" x14ac:dyDescent="0.25">
      <c r="A259" s="148"/>
      <c r="B259" s="138"/>
      <c r="C259" s="19">
        <v>0</v>
      </c>
      <c r="D259" s="42">
        <v>12485.4</v>
      </c>
      <c r="E259" s="42">
        <v>0</v>
      </c>
      <c r="F259" s="42">
        <v>0</v>
      </c>
      <c r="G259" s="111">
        <v>0</v>
      </c>
      <c r="H259" s="113">
        <v>12485.4</v>
      </c>
      <c r="I259" s="111">
        <v>0</v>
      </c>
      <c r="J259" s="111">
        <v>0</v>
      </c>
      <c r="K259" s="111">
        <v>0</v>
      </c>
      <c r="L259" s="113">
        <v>12464.7</v>
      </c>
      <c r="M259" s="111">
        <v>0</v>
      </c>
      <c r="N259" s="111">
        <v>0</v>
      </c>
      <c r="O259" s="76" t="s">
        <v>528</v>
      </c>
      <c r="P259" s="131" t="s">
        <v>820</v>
      </c>
      <c r="Q259" s="76"/>
      <c r="R259" s="81" t="s">
        <v>492</v>
      </c>
      <c r="S259" s="52" t="s">
        <v>428</v>
      </c>
      <c r="T259" s="52" t="s">
        <v>428</v>
      </c>
    </row>
    <row r="260" spans="1:20" s="14" customFormat="1" ht="42" customHeight="1" x14ac:dyDescent="0.25">
      <c r="A260" s="147" t="s">
        <v>126</v>
      </c>
      <c r="B260" s="137" t="s">
        <v>128</v>
      </c>
      <c r="C260" s="19">
        <v>0</v>
      </c>
      <c r="D260" s="42">
        <v>82625</v>
      </c>
      <c r="E260" s="42">
        <v>0</v>
      </c>
      <c r="F260" s="42">
        <v>0</v>
      </c>
      <c r="G260" s="111">
        <v>0</v>
      </c>
      <c r="H260" s="113">
        <v>82625</v>
      </c>
      <c r="I260" s="111">
        <v>0</v>
      </c>
      <c r="J260" s="111">
        <v>0</v>
      </c>
      <c r="K260" s="111">
        <v>0</v>
      </c>
      <c r="L260" s="113">
        <v>80853.100000000006</v>
      </c>
      <c r="M260" s="111">
        <v>0</v>
      </c>
      <c r="N260" s="111">
        <v>0</v>
      </c>
      <c r="O260" s="76" t="s">
        <v>527</v>
      </c>
      <c r="P260" s="128" t="s">
        <v>527</v>
      </c>
      <c r="Q260" s="76"/>
      <c r="R260" s="81" t="s">
        <v>492</v>
      </c>
      <c r="S260" s="16" t="s">
        <v>374</v>
      </c>
      <c r="T260" s="52" t="s">
        <v>415</v>
      </c>
    </row>
    <row r="261" spans="1:20" s="14" customFormat="1" ht="93.75" customHeight="1" x14ac:dyDescent="0.25">
      <c r="A261" s="149"/>
      <c r="B261" s="138"/>
      <c r="C261" s="19">
        <v>0</v>
      </c>
      <c r="D261" s="42">
        <v>6837.5</v>
      </c>
      <c r="E261" s="42">
        <v>0</v>
      </c>
      <c r="F261" s="42">
        <v>0</v>
      </c>
      <c r="G261" s="111">
        <v>0</v>
      </c>
      <c r="H261" s="113">
        <v>6837.5</v>
      </c>
      <c r="I261" s="111">
        <v>0</v>
      </c>
      <c r="J261" s="111">
        <v>0</v>
      </c>
      <c r="K261" s="111">
        <v>0</v>
      </c>
      <c r="L261" s="113">
        <v>3692.5</v>
      </c>
      <c r="M261" s="111">
        <f>D257+D260+D262</f>
        <v>320711.90000000002</v>
      </c>
      <c r="N261" s="111">
        <v>0</v>
      </c>
      <c r="O261" s="79" t="s">
        <v>552</v>
      </c>
      <c r="P261" s="79" t="s">
        <v>821</v>
      </c>
      <c r="Q261" s="79"/>
      <c r="R261" s="81" t="s">
        <v>492</v>
      </c>
      <c r="S261" s="52" t="s">
        <v>428</v>
      </c>
      <c r="T261" s="52" t="s">
        <v>428</v>
      </c>
    </row>
    <row r="262" spans="1:20" s="14" customFormat="1" ht="71.25" customHeight="1" x14ac:dyDescent="0.25">
      <c r="A262" s="15" t="s">
        <v>127</v>
      </c>
      <c r="B262" s="20" t="s">
        <v>129</v>
      </c>
      <c r="C262" s="19">
        <v>0</v>
      </c>
      <c r="D262" s="42">
        <v>63315.7</v>
      </c>
      <c r="E262" s="42">
        <v>0</v>
      </c>
      <c r="F262" s="42">
        <v>0</v>
      </c>
      <c r="G262" s="111">
        <v>0</v>
      </c>
      <c r="H262" s="113">
        <v>63165.7</v>
      </c>
      <c r="I262" s="111">
        <v>0</v>
      </c>
      <c r="J262" s="111">
        <v>0</v>
      </c>
      <c r="K262" s="111">
        <v>0</v>
      </c>
      <c r="L262" s="113">
        <v>59299.4</v>
      </c>
      <c r="M262" s="111">
        <v>0</v>
      </c>
      <c r="N262" s="111">
        <v>0</v>
      </c>
      <c r="O262" s="76" t="s">
        <v>528</v>
      </c>
      <c r="P262" s="128" t="s">
        <v>822</v>
      </c>
      <c r="Q262" s="76"/>
      <c r="R262" s="81" t="s">
        <v>492</v>
      </c>
      <c r="S262" s="16" t="s">
        <v>374</v>
      </c>
      <c r="T262" s="52" t="s">
        <v>415</v>
      </c>
    </row>
    <row r="263" spans="1:20" s="14" customFormat="1" ht="216.75" customHeight="1" x14ac:dyDescent="0.25">
      <c r="A263" s="15" t="s">
        <v>410</v>
      </c>
      <c r="B263" s="89" t="s">
        <v>411</v>
      </c>
      <c r="C263" s="19">
        <v>0</v>
      </c>
      <c r="D263" s="42">
        <v>9405.5</v>
      </c>
      <c r="E263" s="42">
        <v>0</v>
      </c>
      <c r="F263" s="42">
        <v>0</v>
      </c>
      <c r="G263" s="111">
        <v>0</v>
      </c>
      <c r="H263" s="113">
        <v>9405.5</v>
      </c>
      <c r="I263" s="111">
        <v>0</v>
      </c>
      <c r="J263" s="111">
        <v>0</v>
      </c>
      <c r="K263" s="111">
        <v>0</v>
      </c>
      <c r="L263" s="113">
        <v>9405.5</v>
      </c>
      <c r="M263" s="111">
        <v>0</v>
      </c>
      <c r="N263" s="111">
        <v>0</v>
      </c>
      <c r="O263" s="75" t="s">
        <v>563</v>
      </c>
      <c r="P263" s="128" t="s">
        <v>823</v>
      </c>
      <c r="Q263" s="75"/>
      <c r="R263" s="81" t="s">
        <v>492</v>
      </c>
      <c r="S263" s="16" t="s">
        <v>421</v>
      </c>
      <c r="T263" s="52" t="s">
        <v>415</v>
      </c>
    </row>
    <row r="264" spans="1:20" s="14" customFormat="1" ht="58.5" customHeight="1" x14ac:dyDescent="0.25">
      <c r="A264" s="11" t="s">
        <v>95</v>
      </c>
      <c r="B264" s="12" t="s">
        <v>53</v>
      </c>
      <c r="C264" s="37">
        <f t="shared" ref="C264:F264" si="30">SUM(C265:C268)</f>
        <v>0</v>
      </c>
      <c r="D264" s="37">
        <f t="shared" si="30"/>
        <v>0</v>
      </c>
      <c r="E264" s="37">
        <f t="shared" si="30"/>
        <v>0</v>
      </c>
      <c r="F264" s="37">
        <f t="shared" si="30"/>
        <v>0</v>
      </c>
      <c r="G264" s="37">
        <f t="shared" ref="G264" si="31">SUM(G265:G268)</f>
        <v>0</v>
      </c>
      <c r="H264" s="37">
        <f t="shared" ref="H264" si="32">SUM(H265:H268)</f>
        <v>0</v>
      </c>
      <c r="I264" s="37">
        <f t="shared" ref="I264" si="33">SUM(I265:I268)</f>
        <v>0</v>
      </c>
      <c r="J264" s="37">
        <f t="shared" ref="J264" si="34">SUM(J265:J268)</f>
        <v>0</v>
      </c>
      <c r="K264" s="37">
        <f t="shared" ref="K264" si="35">SUM(K265:K268)</f>
        <v>0</v>
      </c>
      <c r="L264" s="37">
        <f t="shared" ref="L264" si="36">SUM(L265:L268)</f>
        <v>0</v>
      </c>
      <c r="M264" s="37">
        <f t="shared" ref="M264" si="37">SUM(M265:M268)</f>
        <v>0</v>
      </c>
      <c r="N264" s="37">
        <f t="shared" ref="N264" si="38">SUM(N265:N268)</f>
        <v>0</v>
      </c>
      <c r="O264" s="81"/>
      <c r="P264" s="112"/>
      <c r="Q264" s="81"/>
      <c r="R264" s="81"/>
      <c r="S264" s="52" t="s">
        <v>0</v>
      </c>
    </row>
    <row r="265" spans="1:20" s="14" customFormat="1" ht="66.75" customHeight="1" x14ac:dyDescent="0.25">
      <c r="A265" s="15" t="s">
        <v>106</v>
      </c>
      <c r="B265" s="20" t="s">
        <v>104</v>
      </c>
      <c r="C265" s="19">
        <v>0</v>
      </c>
      <c r="D265" s="34">
        <v>0</v>
      </c>
      <c r="E265" s="34">
        <v>0</v>
      </c>
      <c r="F265" s="34">
        <v>0</v>
      </c>
      <c r="G265" s="34">
        <v>0</v>
      </c>
      <c r="H265" s="34">
        <v>0</v>
      </c>
      <c r="I265" s="34">
        <v>0</v>
      </c>
      <c r="J265" s="34">
        <v>0</v>
      </c>
      <c r="K265" s="34">
        <v>0</v>
      </c>
      <c r="L265" s="34">
        <v>0</v>
      </c>
      <c r="M265" s="34">
        <v>0</v>
      </c>
      <c r="N265" s="34">
        <v>0</v>
      </c>
      <c r="O265" s="81"/>
      <c r="P265" s="41" t="s">
        <v>824</v>
      </c>
      <c r="Q265" s="81"/>
      <c r="R265" s="81" t="s">
        <v>492</v>
      </c>
      <c r="S265" s="16" t="s">
        <v>420</v>
      </c>
      <c r="T265" s="52" t="s">
        <v>415</v>
      </c>
    </row>
    <row r="266" spans="1:20" s="14" customFormat="1" ht="83.25" customHeight="1" x14ac:dyDescent="0.25">
      <c r="A266" s="15" t="s">
        <v>107</v>
      </c>
      <c r="B266" s="20" t="s">
        <v>105</v>
      </c>
      <c r="C266" s="34">
        <v>0</v>
      </c>
      <c r="D266" s="34">
        <v>0</v>
      </c>
      <c r="E266" s="34">
        <v>0</v>
      </c>
      <c r="F266" s="34">
        <v>0</v>
      </c>
      <c r="G266" s="34">
        <v>0</v>
      </c>
      <c r="H266" s="34">
        <v>0</v>
      </c>
      <c r="I266" s="34">
        <v>0</v>
      </c>
      <c r="J266" s="34">
        <v>0</v>
      </c>
      <c r="K266" s="34">
        <v>0</v>
      </c>
      <c r="L266" s="34">
        <v>0</v>
      </c>
      <c r="M266" s="34">
        <v>0</v>
      </c>
      <c r="N266" s="34">
        <v>0</v>
      </c>
      <c r="O266" s="81"/>
      <c r="P266" s="41" t="s">
        <v>824</v>
      </c>
      <c r="Q266" s="81"/>
      <c r="R266" s="81"/>
      <c r="S266" s="16" t="s">
        <v>420</v>
      </c>
      <c r="T266" s="52" t="s">
        <v>415</v>
      </c>
    </row>
    <row r="267" spans="1:20" s="14" customFormat="1" ht="87" customHeight="1" x14ac:dyDescent="0.25">
      <c r="A267" s="15" t="s">
        <v>108</v>
      </c>
      <c r="B267" s="20" t="s">
        <v>477</v>
      </c>
      <c r="C267" s="34">
        <v>0</v>
      </c>
      <c r="D267" s="34">
        <v>0</v>
      </c>
      <c r="E267" s="34">
        <v>0</v>
      </c>
      <c r="F267" s="34">
        <v>0</v>
      </c>
      <c r="G267" s="34">
        <v>0</v>
      </c>
      <c r="H267" s="34">
        <v>0</v>
      </c>
      <c r="I267" s="34">
        <v>0</v>
      </c>
      <c r="J267" s="34">
        <v>0</v>
      </c>
      <c r="K267" s="34">
        <v>0</v>
      </c>
      <c r="L267" s="34">
        <v>0</v>
      </c>
      <c r="M267" s="34">
        <v>0</v>
      </c>
      <c r="N267" s="34">
        <v>0</v>
      </c>
      <c r="O267" s="81"/>
      <c r="P267" s="41" t="s">
        <v>824</v>
      </c>
      <c r="Q267" s="81"/>
      <c r="R267" s="81"/>
      <c r="S267" s="16" t="s">
        <v>420</v>
      </c>
      <c r="T267" s="52" t="s">
        <v>415</v>
      </c>
    </row>
    <row r="268" spans="1:20" s="14" customFormat="1" ht="63" customHeight="1" x14ac:dyDescent="0.25">
      <c r="A268" s="15" t="s">
        <v>109</v>
      </c>
      <c r="B268" s="20" t="s">
        <v>380</v>
      </c>
      <c r="C268" s="34">
        <v>0</v>
      </c>
      <c r="D268" s="34">
        <v>0</v>
      </c>
      <c r="E268" s="34">
        <v>0</v>
      </c>
      <c r="F268" s="34">
        <v>0</v>
      </c>
      <c r="G268" s="34">
        <v>0</v>
      </c>
      <c r="H268" s="34">
        <v>0</v>
      </c>
      <c r="I268" s="34">
        <v>0</v>
      </c>
      <c r="J268" s="34">
        <v>0</v>
      </c>
      <c r="K268" s="34">
        <v>0</v>
      </c>
      <c r="L268" s="34">
        <v>0</v>
      </c>
      <c r="M268" s="34">
        <v>0</v>
      </c>
      <c r="N268" s="34">
        <v>0</v>
      </c>
      <c r="O268" s="81"/>
      <c r="P268" s="41" t="s">
        <v>833</v>
      </c>
      <c r="Q268" s="81"/>
      <c r="R268" s="81" t="s">
        <v>492</v>
      </c>
      <c r="S268" s="16" t="s">
        <v>420</v>
      </c>
      <c r="T268" s="52" t="s">
        <v>415</v>
      </c>
    </row>
    <row r="269" spans="1:20" s="14" customFormat="1" ht="68.25" customHeight="1" x14ac:dyDescent="0.25">
      <c r="A269" s="11" t="s">
        <v>96</v>
      </c>
      <c r="B269" s="12" t="s">
        <v>55</v>
      </c>
      <c r="C269" s="37">
        <f t="shared" ref="C269:N269" si="39">SUM(C270:C281)</f>
        <v>0</v>
      </c>
      <c r="D269" s="37">
        <f t="shared" si="39"/>
        <v>500514.5</v>
      </c>
      <c r="E269" s="37">
        <f>SUM(E270:E281)+0.1</f>
        <v>15948.4</v>
      </c>
      <c r="F269" s="37">
        <f t="shared" si="39"/>
        <v>0</v>
      </c>
      <c r="G269" s="37">
        <f t="shared" si="39"/>
        <v>0</v>
      </c>
      <c r="H269" s="37">
        <f>SUM(H270:H281)</f>
        <v>495039.4</v>
      </c>
      <c r="I269" s="37">
        <f>SUM(I270:I281)</f>
        <v>15915.9</v>
      </c>
      <c r="J269" s="37">
        <f t="shared" si="39"/>
        <v>0</v>
      </c>
      <c r="K269" s="37">
        <f t="shared" si="39"/>
        <v>0</v>
      </c>
      <c r="L269" s="37">
        <f t="shared" si="39"/>
        <v>491593.9</v>
      </c>
      <c r="M269" s="37">
        <f t="shared" si="39"/>
        <v>15915.9</v>
      </c>
      <c r="N269" s="37">
        <f t="shared" si="39"/>
        <v>0</v>
      </c>
      <c r="O269" s="81"/>
      <c r="P269" s="112"/>
      <c r="Q269" s="81"/>
      <c r="R269" s="81"/>
      <c r="S269" s="52" t="s">
        <v>0</v>
      </c>
    </row>
    <row r="270" spans="1:20" s="22" customFormat="1" ht="79.5" customHeight="1" x14ac:dyDescent="0.25">
      <c r="A270" s="15" t="s">
        <v>110</v>
      </c>
      <c r="B270" s="86" t="s">
        <v>97</v>
      </c>
      <c r="C270" s="34">
        <v>0</v>
      </c>
      <c r="D270" s="34">
        <v>257224.3</v>
      </c>
      <c r="E270" s="34">
        <v>0</v>
      </c>
      <c r="F270" s="34">
        <v>0</v>
      </c>
      <c r="G270" s="34">
        <v>0</v>
      </c>
      <c r="H270" s="93">
        <v>257224.3</v>
      </c>
      <c r="I270" s="34">
        <v>0</v>
      </c>
      <c r="J270" s="34">
        <v>0</v>
      </c>
      <c r="K270" s="34">
        <v>0</v>
      </c>
      <c r="L270" s="93">
        <v>255397.7</v>
      </c>
      <c r="M270" s="34">
        <v>0</v>
      </c>
      <c r="N270" s="34">
        <v>0</v>
      </c>
      <c r="O270" s="77" t="s">
        <v>529</v>
      </c>
      <c r="P270" s="127" t="s">
        <v>825</v>
      </c>
      <c r="Q270" s="77"/>
      <c r="R270" s="81" t="s">
        <v>492</v>
      </c>
      <c r="S270" s="16" t="s">
        <v>374</v>
      </c>
      <c r="T270" s="52" t="s">
        <v>415</v>
      </c>
    </row>
    <row r="271" spans="1:20" s="22" customFormat="1" ht="70.5" customHeight="1" x14ac:dyDescent="0.25">
      <c r="A271" s="15" t="s">
        <v>111</v>
      </c>
      <c r="B271" s="86" t="s">
        <v>98</v>
      </c>
      <c r="C271" s="34">
        <v>0</v>
      </c>
      <c r="D271" s="34">
        <v>60375.5</v>
      </c>
      <c r="E271" s="34">
        <v>0</v>
      </c>
      <c r="F271" s="34">
        <v>0</v>
      </c>
      <c r="G271" s="34">
        <v>0</v>
      </c>
      <c r="H271" s="93">
        <v>55017.5</v>
      </c>
      <c r="I271" s="34">
        <v>0</v>
      </c>
      <c r="J271" s="34">
        <v>0</v>
      </c>
      <c r="K271" s="34">
        <v>0</v>
      </c>
      <c r="L271" s="93">
        <v>55017.5</v>
      </c>
      <c r="M271" s="34">
        <v>0</v>
      </c>
      <c r="N271" s="34">
        <v>0</v>
      </c>
      <c r="O271" s="64" t="s">
        <v>533</v>
      </c>
      <c r="P271" s="60" t="s">
        <v>826</v>
      </c>
      <c r="Q271" s="64"/>
      <c r="R271" s="81" t="s">
        <v>492</v>
      </c>
      <c r="S271" s="16" t="s">
        <v>420</v>
      </c>
      <c r="T271" s="52" t="s">
        <v>415</v>
      </c>
    </row>
    <row r="272" spans="1:20" s="22" customFormat="1" ht="73.5" customHeight="1" x14ac:dyDescent="0.25">
      <c r="A272" s="15" t="s">
        <v>112</v>
      </c>
      <c r="B272" s="86" t="s">
        <v>478</v>
      </c>
      <c r="C272" s="34">
        <v>0</v>
      </c>
      <c r="D272" s="34">
        <v>0</v>
      </c>
      <c r="E272" s="34">
        <v>0</v>
      </c>
      <c r="F272" s="34">
        <v>0</v>
      </c>
      <c r="G272" s="34">
        <v>0</v>
      </c>
      <c r="H272" s="34">
        <v>0</v>
      </c>
      <c r="I272" s="34">
        <v>0</v>
      </c>
      <c r="J272" s="34">
        <v>0</v>
      </c>
      <c r="K272" s="34">
        <v>0</v>
      </c>
      <c r="L272" s="34">
        <v>0</v>
      </c>
      <c r="M272" s="34">
        <v>0</v>
      </c>
      <c r="N272" s="34">
        <v>0</v>
      </c>
      <c r="O272" s="81"/>
      <c r="P272" s="41" t="s">
        <v>727</v>
      </c>
      <c r="Q272" s="81"/>
      <c r="R272" s="81"/>
      <c r="S272" s="16" t="s">
        <v>420</v>
      </c>
      <c r="T272" s="52" t="s">
        <v>415</v>
      </c>
    </row>
    <row r="273" spans="1:20" s="22" customFormat="1" ht="73.5" customHeight="1" x14ac:dyDescent="0.25">
      <c r="A273" s="15" t="s">
        <v>113</v>
      </c>
      <c r="B273" s="86" t="s">
        <v>102</v>
      </c>
      <c r="C273" s="34">
        <v>0</v>
      </c>
      <c r="D273" s="34">
        <v>318.5</v>
      </c>
      <c r="E273" s="34">
        <v>0</v>
      </c>
      <c r="F273" s="34">
        <v>0</v>
      </c>
      <c r="G273" s="34">
        <v>0</v>
      </c>
      <c r="H273" s="34">
        <v>318.5</v>
      </c>
      <c r="I273" s="34">
        <v>0</v>
      </c>
      <c r="J273" s="34">
        <v>0</v>
      </c>
      <c r="K273" s="34">
        <v>0</v>
      </c>
      <c r="L273" s="93">
        <v>318.5</v>
      </c>
      <c r="M273" s="34">
        <v>0</v>
      </c>
      <c r="N273" s="34">
        <v>0</v>
      </c>
      <c r="O273" s="81"/>
      <c r="P273" s="41" t="s">
        <v>827</v>
      </c>
      <c r="Q273" s="81"/>
      <c r="R273" s="81" t="s">
        <v>492</v>
      </c>
      <c r="S273" s="16" t="s">
        <v>420</v>
      </c>
      <c r="T273" s="52" t="s">
        <v>415</v>
      </c>
    </row>
    <row r="274" spans="1:20" s="22" customFormat="1" ht="70.5" customHeight="1" x14ac:dyDescent="0.25">
      <c r="A274" s="15" t="s">
        <v>114</v>
      </c>
      <c r="B274" s="86" t="s">
        <v>103</v>
      </c>
      <c r="C274" s="34">
        <v>0</v>
      </c>
      <c r="D274" s="34">
        <v>1000</v>
      </c>
      <c r="E274" s="34">
        <v>0</v>
      </c>
      <c r="F274" s="34">
        <v>0</v>
      </c>
      <c r="G274" s="34">
        <v>0</v>
      </c>
      <c r="H274" s="34">
        <v>1000</v>
      </c>
      <c r="I274" s="34">
        <v>0</v>
      </c>
      <c r="J274" s="34">
        <v>0</v>
      </c>
      <c r="K274" s="34">
        <v>0</v>
      </c>
      <c r="L274" s="34">
        <v>1000</v>
      </c>
      <c r="M274" s="34">
        <v>0</v>
      </c>
      <c r="N274" s="34">
        <v>0</v>
      </c>
      <c r="O274" s="81" t="s">
        <v>581</v>
      </c>
      <c r="P274" s="41" t="s">
        <v>663</v>
      </c>
      <c r="Q274" s="81"/>
      <c r="R274" s="81" t="s">
        <v>492</v>
      </c>
      <c r="S274" s="16" t="s">
        <v>420</v>
      </c>
      <c r="T274" s="52" t="s">
        <v>415</v>
      </c>
    </row>
    <row r="275" spans="1:20" s="22" customFormat="1" ht="41.25" customHeight="1" x14ac:dyDescent="0.25">
      <c r="A275" s="15" t="s">
        <v>115</v>
      </c>
      <c r="B275" s="86" t="s">
        <v>99</v>
      </c>
      <c r="C275" s="34">
        <v>0</v>
      </c>
      <c r="D275" s="34">
        <v>2246.4</v>
      </c>
      <c r="E275" s="34">
        <v>0</v>
      </c>
      <c r="F275" s="34">
        <v>0</v>
      </c>
      <c r="G275" s="34">
        <v>0</v>
      </c>
      <c r="H275" s="34">
        <v>2246.4</v>
      </c>
      <c r="I275" s="34">
        <v>0</v>
      </c>
      <c r="J275" s="34">
        <v>0</v>
      </c>
      <c r="K275" s="34">
        <v>0</v>
      </c>
      <c r="L275" s="93">
        <v>2246.4</v>
      </c>
      <c r="M275" s="34">
        <v>0</v>
      </c>
      <c r="N275" s="34">
        <v>0</v>
      </c>
      <c r="O275" s="81" t="s">
        <v>582</v>
      </c>
      <c r="P275" s="41" t="s">
        <v>664</v>
      </c>
      <c r="Q275" s="81"/>
      <c r="R275" s="81" t="s">
        <v>492</v>
      </c>
      <c r="S275" s="16" t="s">
        <v>420</v>
      </c>
      <c r="T275" s="52" t="s">
        <v>415</v>
      </c>
    </row>
    <row r="276" spans="1:20" s="22" customFormat="1" ht="72" customHeight="1" x14ac:dyDescent="0.25">
      <c r="A276" s="88" t="s">
        <v>116</v>
      </c>
      <c r="B276" s="86" t="s">
        <v>479</v>
      </c>
      <c r="C276" s="34">
        <v>0</v>
      </c>
      <c r="D276" s="34">
        <v>29292.2</v>
      </c>
      <c r="E276" s="34">
        <v>0</v>
      </c>
      <c r="F276" s="34">
        <v>0</v>
      </c>
      <c r="G276" s="34">
        <v>0</v>
      </c>
      <c r="H276" s="34">
        <v>29292.2</v>
      </c>
      <c r="I276" s="34">
        <v>0</v>
      </c>
      <c r="J276" s="34">
        <v>0</v>
      </c>
      <c r="K276" s="34">
        <v>0</v>
      </c>
      <c r="L276" s="93">
        <v>27681.7</v>
      </c>
      <c r="M276" s="34">
        <v>0</v>
      </c>
      <c r="N276" s="34">
        <v>0</v>
      </c>
      <c r="O276" s="64" t="s">
        <v>497</v>
      </c>
      <c r="P276" s="60" t="s">
        <v>632</v>
      </c>
      <c r="Q276" s="64"/>
      <c r="R276" s="81" t="s">
        <v>492</v>
      </c>
      <c r="S276" s="16" t="s">
        <v>420</v>
      </c>
      <c r="T276" s="52" t="s">
        <v>415</v>
      </c>
    </row>
    <row r="277" spans="1:20" s="22" customFormat="1" ht="72" customHeight="1" x14ac:dyDescent="0.25">
      <c r="A277" s="88" t="s">
        <v>117</v>
      </c>
      <c r="B277" s="86" t="s">
        <v>376</v>
      </c>
      <c r="C277" s="34"/>
      <c r="D277" s="34">
        <v>81049.7</v>
      </c>
      <c r="E277" s="34">
        <v>10036.5</v>
      </c>
      <c r="F277" s="34">
        <v>0</v>
      </c>
      <c r="G277" s="93">
        <v>0</v>
      </c>
      <c r="H277" s="93">
        <v>80932.600000000006</v>
      </c>
      <c r="I277" s="93">
        <v>10004.1</v>
      </c>
      <c r="J277" s="93">
        <v>0</v>
      </c>
      <c r="K277" s="93">
        <v>0</v>
      </c>
      <c r="L277" s="93">
        <v>80924.2</v>
      </c>
      <c r="M277" s="93">
        <v>10004.1</v>
      </c>
      <c r="N277" s="93">
        <v>0</v>
      </c>
      <c r="O277" s="81" t="s">
        <v>597</v>
      </c>
      <c r="P277" s="41" t="s">
        <v>633</v>
      </c>
      <c r="Q277" s="81"/>
      <c r="R277" s="81" t="s">
        <v>492</v>
      </c>
      <c r="S277" s="16" t="s">
        <v>420</v>
      </c>
      <c r="T277" s="52" t="s">
        <v>415</v>
      </c>
    </row>
    <row r="278" spans="1:20" s="22" customFormat="1" ht="108.75" customHeight="1" x14ac:dyDescent="0.25">
      <c r="A278" s="15" t="s">
        <v>118</v>
      </c>
      <c r="B278" s="86" t="s">
        <v>100</v>
      </c>
      <c r="C278" s="34">
        <v>0</v>
      </c>
      <c r="D278" s="34">
        <v>7200</v>
      </c>
      <c r="E278" s="34">
        <v>0</v>
      </c>
      <c r="F278" s="34">
        <v>0</v>
      </c>
      <c r="G278" s="34">
        <v>0</v>
      </c>
      <c r="H278" s="34">
        <v>7200</v>
      </c>
      <c r="I278" s="34">
        <v>0</v>
      </c>
      <c r="J278" s="34">
        <v>0</v>
      </c>
      <c r="K278" s="34">
        <v>0</v>
      </c>
      <c r="L278" s="93">
        <v>7200</v>
      </c>
      <c r="M278" s="34">
        <v>0</v>
      </c>
      <c r="N278" s="34">
        <v>0</v>
      </c>
      <c r="O278" s="64" t="s">
        <v>502</v>
      </c>
      <c r="P278" s="60" t="s">
        <v>828</v>
      </c>
      <c r="Q278" s="64"/>
      <c r="R278" s="81" t="s">
        <v>492</v>
      </c>
      <c r="S278" s="16" t="s">
        <v>421</v>
      </c>
      <c r="T278" s="52" t="s">
        <v>415</v>
      </c>
    </row>
    <row r="279" spans="1:20" s="22" customFormat="1" ht="69.75" customHeight="1" x14ac:dyDescent="0.25">
      <c r="A279" s="15" t="s">
        <v>119</v>
      </c>
      <c r="B279" s="86" t="s">
        <v>101</v>
      </c>
      <c r="C279" s="34">
        <v>0</v>
      </c>
      <c r="D279" s="34">
        <v>9000</v>
      </c>
      <c r="E279" s="34">
        <v>0</v>
      </c>
      <c r="F279" s="34">
        <v>0</v>
      </c>
      <c r="G279" s="34">
        <v>0</v>
      </c>
      <c r="H279" s="34">
        <v>9000</v>
      </c>
      <c r="I279" s="34">
        <v>0</v>
      </c>
      <c r="J279" s="34">
        <v>0</v>
      </c>
      <c r="K279" s="34">
        <v>0</v>
      </c>
      <c r="L279" s="93">
        <v>9000</v>
      </c>
      <c r="M279" s="34">
        <v>0</v>
      </c>
      <c r="N279" s="34">
        <v>0</v>
      </c>
      <c r="O279" s="81" t="s">
        <v>583</v>
      </c>
      <c r="P279" s="41" t="s">
        <v>665</v>
      </c>
      <c r="Q279" s="81"/>
      <c r="R279" s="81" t="s">
        <v>492</v>
      </c>
      <c r="S279" s="16" t="s">
        <v>420</v>
      </c>
      <c r="T279" s="52" t="s">
        <v>415</v>
      </c>
    </row>
    <row r="280" spans="1:20" s="22" customFormat="1" ht="74.25" customHeight="1" x14ac:dyDescent="0.25">
      <c r="A280" s="15" t="s">
        <v>120</v>
      </c>
      <c r="B280" s="86" t="s">
        <v>394</v>
      </c>
      <c r="C280" s="34">
        <v>0</v>
      </c>
      <c r="D280" s="34">
        <v>48591.8</v>
      </c>
      <c r="E280" s="34">
        <v>5911.8</v>
      </c>
      <c r="F280" s="34">
        <v>0</v>
      </c>
      <c r="G280" s="93">
        <v>0</v>
      </c>
      <c r="H280" s="93">
        <v>48591.8</v>
      </c>
      <c r="I280" s="93">
        <v>5911.8</v>
      </c>
      <c r="J280" s="93">
        <v>0</v>
      </c>
      <c r="K280" s="93">
        <v>0</v>
      </c>
      <c r="L280" s="93">
        <v>48591.8</v>
      </c>
      <c r="M280" s="93">
        <v>5911.8</v>
      </c>
      <c r="N280" s="93">
        <v>0</v>
      </c>
      <c r="O280" s="81" t="s">
        <v>584</v>
      </c>
      <c r="P280" s="41" t="s">
        <v>584</v>
      </c>
      <c r="Q280" s="81"/>
      <c r="R280" s="81" t="s">
        <v>492</v>
      </c>
      <c r="S280" s="16" t="s">
        <v>420</v>
      </c>
      <c r="T280" s="52" t="s">
        <v>415</v>
      </c>
    </row>
    <row r="281" spans="1:20" s="22" customFormat="1" ht="54.75" customHeight="1" x14ac:dyDescent="0.25">
      <c r="A281" s="15" t="s">
        <v>618</v>
      </c>
      <c r="B281" s="86" t="s">
        <v>619</v>
      </c>
      <c r="C281" s="34">
        <v>0</v>
      </c>
      <c r="D281" s="34">
        <v>4216.1000000000004</v>
      </c>
      <c r="E281" s="34">
        <v>0</v>
      </c>
      <c r="F281" s="34">
        <v>0</v>
      </c>
      <c r="G281" s="34">
        <v>0</v>
      </c>
      <c r="H281" s="34">
        <v>4216.1000000000004</v>
      </c>
      <c r="I281" s="34">
        <v>0</v>
      </c>
      <c r="J281" s="34">
        <v>0</v>
      </c>
      <c r="K281" s="34">
        <v>0</v>
      </c>
      <c r="L281" s="93">
        <v>4216.1000000000004</v>
      </c>
      <c r="M281" s="34">
        <v>0</v>
      </c>
      <c r="N281" s="34">
        <v>0</v>
      </c>
      <c r="O281" s="81" t="s">
        <v>584</v>
      </c>
      <c r="P281" s="41" t="s">
        <v>666</v>
      </c>
      <c r="Q281" s="81"/>
      <c r="R281" s="81" t="s">
        <v>492</v>
      </c>
      <c r="S281" s="16" t="s">
        <v>420</v>
      </c>
      <c r="T281" s="52" t="s">
        <v>415</v>
      </c>
    </row>
    <row r="282" spans="1:20" s="14" customFormat="1" ht="31.5" customHeight="1" x14ac:dyDescent="0.25">
      <c r="A282" s="11"/>
      <c r="B282" s="12" t="s">
        <v>393</v>
      </c>
      <c r="C282" s="49">
        <f>C249+C256+C264+C269</f>
        <v>575691.19999999995</v>
      </c>
      <c r="D282" s="49">
        <f>D249+D256+D264+D269</f>
        <v>2513079.5</v>
      </c>
      <c r="E282" s="49">
        <f>E249+E256+E264+E269</f>
        <v>16020.3</v>
      </c>
      <c r="F282" s="49">
        <f t="shared" ref="F282:M282" si="40">F249+F256+F264+F269</f>
        <v>0</v>
      </c>
      <c r="G282" s="49">
        <f t="shared" si="40"/>
        <v>575691.19999999995</v>
      </c>
      <c r="H282" s="49">
        <f t="shared" si="40"/>
        <v>2446452</v>
      </c>
      <c r="I282" s="49">
        <f t="shared" si="40"/>
        <v>15948.4</v>
      </c>
      <c r="J282" s="49">
        <f t="shared" si="40"/>
        <v>0</v>
      </c>
      <c r="K282" s="49">
        <f t="shared" si="40"/>
        <v>575691.19999999995</v>
      </c>
      <c r="L282" s="49">
        <f t="shared" si="40"/>
        <v>2375373.7000000002</v>
      </c>
      <c r="M282" s="49">
        <f t="shared" si="40"/>
        <v>336660.3</v>
      </c>
      <c r="N282" s="49">
        <f t="shared" ref="N282" si="41">N249+N256+N264+N269</f>
        <v>0</v>
      </c>
      <c r="O282" s="82"/>
      <c r="P282" s="110"/>
      <c r="Q282" s="82"/>
      <c r="R282" s="82"/>
      <c r="S282" s="55" t="s">
        <v>0</v>
      </c>
    </row>
    <row r="283" spans="1:20" s="14" customFormat="1" ht="25.5" x14ac:dyDescent="0.25">
      <c r="A283" s="23"/>
      <c r="B283" s="18" t="s">
        <v>388</v>
      </c>
      <c r="C283" s="39">
        <f>C103+C246+C282</f>
        <v>2122708.1</v>
      </c>
      <c r="D283" s="39">
        <f>D103+D246+D282+0.1</f>
        <v>44120397.600000001</v>
      </c>
      <c r="E283" s="39">
        <f t="shared" ref="E283:N283" si="42">E103+E246+E282+0.1</f>
        <v>439914.1</v>
      </c>
      <c r="F283" s="39">
        <f t="shared" si="42"/>
        <v>0.1</v>
      </c>
      <c r="G283" s="39">
        <f t="shared" si="42"/>
        <v>2122635.7000000002</v>
      </c>
      <c r="H283" s="39">
        <f t="shared" si="42"/>
        <v>42463521.700000003</v>
      </c>
      <c r="I283" s="39">
        <f t="shared" si="42"/>
        <v>365521</v>
      </c>
      <c r="J283" s="39">
        <f t="shared" si="42"/>
        <v>0.1</v>
      </c>
      <c r="K283" s="39">
        <f t="shared" si="42"/>
        <v>2122517.5</v>
      </c>
      <c r="L283" s="39">
        <f t="shared" si="42"/>
        <v>67590956</v>
      </c>
      <c r="M283" s="39">
        <f t="shared" si="42"/>
        <v>686232.9</v>
      </c>
      <c r="N283" s="39">
        <f t="shared" si="42"/>
        <v>0.1</v>
      </c>
      <c r="O283" s="30"/>
      <c r="P283" s="30"/>
      <c r="Q283" s="30"/>
      <c r="R283" s="30"/>
      <c r="S283" s="24"/>
    </row>
    <row r="284" spans="1:20" s="14" customFormat="1" x14ac:dyDescent="0.25">
      <c r="A284" s="23"/>
      <c r="B284" s="18" t="s">
        <v>19</v>
      </c>
      <c r="C284" s="39">
        <f>C15+C23+C41+C43+C49+C52+C53+C73+C74+C75+C76+C90+C93+C98+C101</f>
        <v>844477.1</v>
      </c>
      <c r="D284" s="39">
        <f>D15+D23+D41+D43+D49+D52+D53+D73+D74+D75+D76+D90+D93+D98+D101</f>
        <v>4154916.1</v>
      </c>
      <c r="E284" s="39">
        <f>E15+E23+E41+E43+E49+E52+E53+E73+E74+E75+E76+E90+E93+E98+E101</f>
        <v>420372.4</v>
      </c>
      <c r="F284" s="39">
        <f t="shared" ref="F284:N284" si="43">F15+F23+F41+F43+F49+F52+F53+F73+F74+F75+F76+F90+F93+F98</f>
        <v>0</v>
      </c>
      <c r="G284" s="39">
        <f t="shared" si="43"/>
        <v>844477.1</v>
      </c>
      <c r="H284" s="39">
        <f t="shared" si="43"/>
        <v>2508865.7000000002</v>
      </c>
      <c r="I284" s="39">
        <f t="shared" si="43"/>
        <v>346051.8</v>
      </c>
      <c r="J284" s="39">
        <f t="shared" si="43"/>
        <v>0</v>
      </c>
      <c r="K284" s="39">
        <f t="shared" si="43"/>
        <v>844477.1</v>
      </c>
      <c r="L284" s="39">
        <f t="shared" si="43"/>
        <v>2505614.4</v>
      </c>
      <c r="M284" s="39">
        <f t="shared" si="43"/>
        <v>346051.8</v>
      </c>
      <c r="N284" s="39">
        <f t="shared" si="43"/>
        <v>0</v>
      </c>
      <c r="O284" s="53"/>
      <c r="P284" s="53"/>
      <c r="Q284" s="53"/>
      <c r="R284" s="53"/>
      <c r="S284" s="33"/>
    </row>
    <row r="285" spans="1:20" s="14" customFormat="1" x14ac:dyDescent="0.25">
      <c r="A285" s="23"/>
      <c r="B285" s="18" t="s">
        <v>20</v>
      </c>
      <c r="C285" s="39">
        <f t="shared" ref="C285:N285" si="44">C105+C118+C162+C188+C198+C231+C249+C256+C264+C269</f>
        <v>1278231</v>
      </c>
      <c r="D285" s="39">
        <f>D105+D118+D162+D188+D198+D231+D249+D256+D264+D269</f>
        <v>39965481.5</v>
      </c>
      <c r="E285" s="39">
        <f>E105+E118+E162+E188+E198+E231+E249+E256+E264+E269+5.2</f>
        <v>19546.900000000001</v>
      </c>
      <c r="F285" s="39">
        <f t="shared" si="44"/>
        <v>0</v>
      </c>
      <c r="G285" s="39">
        <f t="shared" si="44"/>
        <v>1278158.5</v>
      </c>
      <c r="H285" s="39">
        <f t="shared" si="44"/>
        <v>39885736.799999997</v>
      </c>
      <c r="I285" s="39">
        <f t="shared" si="44"/>
        <v>19469.099999999999</v>
      </c>
      <c r="J285" s="39">
        <f t="shared" si="44"/>
        <v>0</v>
      </c>
      <c r="K285" s="39">
        <f t="shared" si="44"/>
        <v>1278040.3</v>
      </c>
      <c r="L285" s="39">
        <f t="shared" si="44"/>
        <v>39756001.5</v>
      </c>
      <c r="M285" s="39">
        <f t="shared" si="44"/>
        <v>340181</v>
      </c>
      <c r="N285" s="39">
        <f t="shared" si="44"/>
        <v>0</v>
      </c>
      <c r="O285" s="53"/>
      <c r="P285" s="53"/>
      <c r="Q285" s="53"/>
      <c r="R285" s="53"/>
      <c r="S285" s="33"/>
    </row>
    <row r="286" spans="1:20" ht="29.25" customHeight="1" x14ac:dyDescent="0.25">
      <c r="C286" s="50"/>
      <c r="D286" s="59"/>
      <c r="E286" s="50"/>
    </row>
    <row r="287" spans="1:20" ht="65.25" customHeight="1" x14ac:dyDescent="0.25">
      <c r="A287" s="2"/>
      <c r="D287" s="51"/>
      <c r="E287" s="51"/>
      <c r="F287" s="51"/>
      <c r="G287" s="51"/>
      <c r="H287" s="51"/>
      <c r="I287" s="51"/>
      <c r="J287" s="51"/>
      <c r="K287" s="51"/>
      <c r="L287" s="51"/>
      <c r="M287" s="51"/>
      <c r="N287" s="51"/>
      <c r="O287" s="32"/>
      <c r="P287" s="32"/>
      <c r="Q287" s="32"/>
      <c r="R287" s="32"/>
    </row>
    <row r="297" spans="4:4" x14ac:dyDescent="0.25">
      <c r="D297" s="51"/>
    </row>
  </sheetData>
  <autoFilter ref="P1:P298"/>
  <mergeCells count="41">
    <mergeCell ref="A57:A59"/>
    <mergeCell ref="B57:B59"/>
    <mergeCell ref="D1:N2"/>
    <mergeCell ref="B4:N5"/>
    <mergeCell ref="C10:F10"/>
    <mergeCell ref="G10:J10"/>
    <mergeCell ref="K10:N10"/>
    <mergeCell ref="B6:K6"/>
    <mergeCell ref="B8:J8"/>
    <mergeCell ref="B167:B168"/>
    <mergeCell ref="T10:T11"/>
    <mergeCell ref="A13:S13"/>
    <mergeCell ref="A60:A62"/>
    <mergeCell ref="B60:B62"/>
    <mergeCell ref="A10:A11"/>
    <mergeCell ref="B10:B11"/>
    <mergeCell ref="A104:S104"/>
    <mergeCell ref="S10:S11"/>
    <mergeCell ref="A14:S14"/>
    <mergeCell ref="O10:O11"/>
    <mergeCell ref="R10:R11"/>
    <mergeCell ref="P10:P11"/>
    <mergeCell ref="Q10:Q11"/>
    <mergeCell ref="A108:A109"/>
    <mergeCell ref="A114:A115"/>
    <mergeCell ref="B260:B261"/>
    <mergeCell ref="B163:B166"/>
    <mergeCell ref="A163:A166"/>
    <mergeCell ref="B182:B184"/>
    <mergeCell ref="A182:A184"/>
    <mergeCell ref="B257:B259"/>
    <mergeCell ref="A257:A259"/>
    <mergeCell ref="A200:A202"/>
    <mergeCell ref="A254:A255"/>
    <mergeCell ref="A247:S247"/>
    <mergeCell ref="A260:A261"/>
    <mergeCell ref="A248:S248"/>
    <mergeCell ref="A191:A192"/>
    <mergeCell ref="B191:B192"/>
    <mergeCell ref="B200:B202"/>
    <mergeCell ref="A167:A168"/>
  </mergeCells>
  <pageMargins left="0.25" right="0.25" top="0.75" bottom="0.75" header="0.3" footer="0.3"/>
  <pageSetup paperSize="9" scale="48" fitToHeight="0" orientation="landscape" r:id="rId1"/>
  <rowBreaks count="1" manualBreakCount="1">
    <brk id="2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январь- декабрь 2023</vt:lpstr>
      <vt:lpstr>'СВОД январь- декабрь 2023'!Заголовки_для_печати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Нелли Николаевна ПАВЛОВСКАЯ</dc:creator>
  <cp:lastModifiedBy>Надежда Викторовна Васильева</cp:lastModifiedBy>
  <cp:lastPrinted>2023-10-18T12:17:31Z</cp:lastPrinted>
  <dcterms:created xsi:type="dcterms:W3CDTF">2019-04-01T15:38:14Z</dcterms:created>
  <dcterms:modified xsi:type="dcterms:W3CDTF">2024-02-13T13:53:25Z</dcterms:modified>
</cp:coreProperties>
</file>